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035" windowHeight="1309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45621"/>
</workbook>
</file>

<file path=xl/calcChain.xml><?xml version="1.0" encoding="utf-8"?>
<calcChain xmlns="http://schemas.openxmlformats.org/spreadsheetml/2006/main">
  <c r="V10" i="1" l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V27" i="1" l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V38" i="1" l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V37" i="1" l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V24" i="1" l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V40" i="1" l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V28" i="1" l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V11" i="1" l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V4" i="1" l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V32" i="1" l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V36" i="1"/>
  <c r="V35" i="1"/>
  <c r="V34" i="1"/>
  <c r="V33" i="1"/>
  <c r="V31" i="1"/>
  <c r="V30" i="1"/>
  <c r="V25" i="1"/>
  <c r="V23" i="1"/>
  <c r="V22" i="1"/>
  <c r="V21" i="1"/>
  <c r="V20" i="1"/>
  <c r="V19" i="1"/>
  <c r="V18" i="1"/>
  <c r="V17" i="1"/>
  <c r="V16" i="1"/>
  <c r="V15" i="1"/>
  <c r="V13" i="1"/>
  <c r="V12" i="1"/>
  <c r="V2" i="1"/>
  <c r="U36" i="1"/>
  <c r="U35" i="1"/>
  <c r="U34" i="1"/>
  <c r="U33" i="1"/>
  <c r="U31" i="1"/>
  <c r="U30" i="1"/>
  <c r="U25" i="1"/>
  <c r="U23" i="1"/>
  <c r="U22" i="1"/>
  <c r="U21" i="1"/>
  <c r="U20" i="1"/>
  <c r="U19" i="1"/>
  <c r="U18" i="1"/>
  <c r="U17" i="1"/>
  <c r="U16" i="1"/>
  <c r="U15" i="1"/>
  <c r="U13" i="1"/>
  <c r="U12" i="1"/>
  <c r="U2" i="1"/>
  <c r="R36" i="1"/>
  <c r="R35" i="1"/>
  <c r="R34" i="1"/>
  <c r="R33" i="1"/>
  <c r="R31" i="1"/>
  <c r="R30" i="1"/>
  <c r="R25" i="1"/>
  <c r="R23" i="1"/>
  <c r="R22" i="1"/>
  <c r="R21" i="1"/>
  <c r="R20" i="1"/>
  <c r="R19" i="1"/>
  <c r="R18" i="1"/>
  <c r="R17" i="1"/>
  <c r="R16" i="1"/>
  <c r="R15" i="1"/>
  <c r="R13" i="1"/>
  <c r="R12" i="1"/>
  <c r="R2" i="1"/>
  <c r="T22" i="1"/>
  <c r="T21" i="1"/>
  <c r="T20" i="1"/>
  <c r="T19" i="1"/>
  <c r="T18" i="1"/>
  <c r="T17" i="1"/>
  <c r="T16" i="1"/>
  <c r="T15" i="1"/>
  <c r="T13" i="1"/>
  <c r="T12" i="1"/>
  <c r="T2" i="1"/>
  <c r="T23" i="1"/>
  <c r="T25" i="1"/>
  <c r="T30" i="1"/>
  <c r="T31" i="1"/>
  <c r="T33" i="1"/>
  <c r="T34" i="1"/>
  <c r="T35" i="1"/>
  <c r="T36" i="1"/>
  <c r="R29" i="1" l="1"/>
  <c r="V29" i="1"/>
  <c r="U29" i="1"/>
  <c r="T29" i="1"/>
  <c r="S29" i="1" l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17" i="1" l="1"/>
  <c r="Q17" i="1"/>
  <c r="P17" i="1"/>
  <c r="O17" i="1"/>
  <c r="N17" i="1"/>
  <c r="S13" i="1"/>
  <c r="Q13" i="1"/>
  <c r="P13" i="1"/>
  <c r="O13" i="1"/>
  <c r="N13" i="1"/>
  <c r="S35" i="1"/>
  <c r="Q35" i="1"/>
  <c r="P35" i="1"/>
  <c r="O35" i="1"/>
  <c r="N35" i="1"/>
  <c r="S19" i="1"/>
  <c r="Q19" i="1"/>
  <c r="P19" i="1"/>
  <c r="O19" i="1"/>
  <c r="N19" i="1"/>
  <c r="S21" i="1"/>
  <c r="Q21" i="1"/>
  <c r="P21" i="1"/>
  <c r="O21" i="1"/>
  <c r="N21" i="1"/>
  <c r="S20" i="1"/>
  <c r="Q20" i="1"/>
  <c r="P20" i="1"/>
  <c r="O20" i="1"/>
  <c r="N20" i="1"/>
  <c r="S18" i="1"/>
  <c r="Q18" i="1"/>
  <c r="P18" i="1"/>
  <c r="O18" i="1"/>
  <c r="N18" i="1"/>
  <c r="S22" i="1"/>
  <c r="Q22" i="1"/>
  <c r="P22" i="1"/>
  <c r="O22" i="1"/>
  <c r="N22" i="1"/>
  <c r="S23" i="1"/>
  <c r="Q23" i="1"/>
  <c r="P23" i="1"/>
  <c r="O23" i="1"/>
  <c r="N23" i="1"/>
  <c r="S16" i="1"/>
  <c r="Q16" i="1"/>
  <c r="P16" i="1"/>
  <c r="O16" i="1"/>
  <c r="N16" i="1"/>
  <c r="S12" i="1"/>
  <c r="Q12" i="1"/>
  <c r="P12" i="1"/>
  <c r="O12" i="1"/>
  <c r="N12" i="1"/>
  <c r="S2" i="1"/>
  <c r="Q2" i="1"/>
  <c r="P2" i="1"/>
  <c r="O2" i="1"/>
  <c r="N2" i="1"/>
  <c r="S33" i="1"/>
  <c r="Q33" i="1"/>
  <c r="P33" i="1"/>
  <c r="O33" i="1"/>
  <c r="N33" i="1"/>
  <c r="S34" i="1"/>
  <c r="Q34" i="1"/>
  <c r="P34" i="1"/>
  <c r="O34" i="1"/>
  <c r="N34" i="1"/>
  <c r="S36" i="1"/>
  <c r="Q36" i="1"/>
  <c r="P36" i="1"/>
  <c r="O36" i="1"/>
  <c r="N36" i="1"/>
  <c r="S25" i="1"/>
  <c r="Q25" i="1"/>
  <c r="P25" i="1"/>
  <c r="O25" i="1"/>
  <c r="N25" i="1"/>
  <c r="S31" i="1"/>
  <c r="Q31" i="1"/>
  <c r="P31" i="1"/>
  <c r="O31" i="1"/>
  <c r="N31" i="1"/>
  <c r="S30" i="1"/>
  <c r="Q30" i="1"/>
  <c r="P30" i="1"/>
  <c r="O30" i="1"/>
  <c r="N30" i="1"/>
  <c r="S15" i="1"/>
  <c r="Q15" i="1"/>
  <c r="P15" i="1"/>
  <c r="O15" i="1"/>
  <c r="N15" i="1"/>
  <c r="M17" i="1" l="1"/>
  <c r="L17" i="1"/>
  <c r="K17" i="1"/>
  <c r="J17" i="1"/>
  <c r="I17" i="1"/>
  <c r="H17" i="1"/>
  <c r="G17" i="1"/>
  <c r="F17" i="1"/>
  <c r="E17" i="1"/>
  <c r="D17" i="1"/>
  <c r="C17" i="1"/>
  <c r="B17" i="1"/>
  <c r="A17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M35" i="1" l="1"/>
  <c r="L35" i="1"/>
  <c r="K35" i="1"/>
  <c r="J35" i="1"/>
  <c r="I35" i="1"/>
  <c r="H35" i="1"/>
  <c r="G35" i="1"/>
  <c r="F35" i="1"/>
  <c r="E35" i="1"/>
  <c r="D35" i="1"/>
  <c r="C35" i="1"/>
  <c r="B35" i="1"/>
  <c r="A35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M16" i="1" l="1"/>
  <c r="L16" i="1"/>
  <c r="K16" i="1"/>
  <c r="J16" i="1"/>
  <c r="I16" i="1"/>
  <c r="H16" i="1"/>
  <c r="G16" i="1"/>
  <c r="F16" i="1"/>
  <c r="E16" i="1"/>
  <c r="D16" i="1"/>
  <c r="C16" i="1"/>
  <c r="B16" i="1"/>
  <c r="A16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M15" i="1" l="1"/>
  <c r="L15" i="1"/>
  <c r="K15" i="1"/>
  <c r="J15" i="1"/>
  <c r="I15" i="1"/>
  <c r="H15" i="1"/>
  <c r="G15" i="1"/>
  <c r="F15" i="1"/>
  <c r="E15" i="1"/>
  <c r="D15" i="1"/>
  <c r="C15" i="1"/>
  <c r="B15" i="1"/>
  <c r="A15" i="1"/>
  <c r="M2" i="1"/>
  <c r="L2" i="1"/>
  <c r="K2" i="1"/>
  <c r="J2" i="1"/>
  <c r="I2" i="1"/>
  <c r="H2" i="1"/>
  <c r="G2" i="1"/>
  <c r="F2" i="1"/>
  <c r="E2" i="1"/>
  <c r="D2" i="1"/>
  <c r="C2" i="1"/>
  <c r="B2" i="1"/>
  <c r="A2" i="1"/>
  <c r="M33" i="1" l="1"/>
  <c r="L33" i="1"/>
  <c r="K33" i="1"/>
  <c r="J33" i="1"/>
  <c r="I33" i="1"/>
  <c r="H33" i="1"/>
  <c r="G33" i="1"/>
  <c r="F33" i="1"/>
  <c r="E33" i="1"/>
  <c r="D33" i="1"/>
  <c r="C33" i="1"/>
  <c r="B33" i="1"/>
  <c r="A33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M30" i="1" l="1"/>
  <c r="L30" i="1"/>
  <c r="J30" i="1"/>
  <c r="L31" i="1"/>
  <c r="M31" i="1"/>
  <c r="J31" i="1"/>
  <c r="M25" i="1"/>
  <c r="L25" i="1"/>
  <c r="J25" i="1"/>
  <c r="M36" i="1"/>
  <c r="L36" i="1"/>
  <c r="J36" i="1"/>
  <c r="K36" i="1" l="1"/>
  <c r="I36" i="1"/>
  <c r="H36" i="1"/>
  <c r="G36" i="1"/>
  <c r="F36" i="1"/>
  <c r="E36" i="1"/>
  <c r="D36" i="1"/>
  <c r="C36" i="1"/>
  <c r="B36" i="1"/>
  <c r="A36" i="1"/>
  <c r="K30" i="1" l="1"/>
  <c r="I30" i="1"/>
  <c r="H30" i="1"/>
  <c r="G30" i="1"/>
  <c r="F30" i="1"/>
  <c r="E30" i="1"/>
  <c r="D30" i="1"/>
  <c r="C30" i="1"/>
  <c r="B30" i="1"/>
  <c r="A30" i="1"/>
  <c r="K25" i="1" l="1"/>
  <c r="I25" i="1"/>
  <c r="H25" i="1"/>
  <c r="G25" i="1"/>
  <c r="F25" i="1"/>
  <c r="E25" i="1"/>
  <c r="D25" i="1"/>
  <c r="C25" i="1"/>
  <c r="B25" i="1"/>
  <c r="A25" i="1"/>
  <c r="K31" i="1"/>
  <c r="I31" i="1"/>
  <c r="H31" i="1"/>
  <c r="G31" i="1"/>
  <c r="F31" i="1"/>
  <c r="E31" i="1"/>
  <c r="D31" i="1"/>
  <c r="C31" i="1"/>
  <c r="B31" i="1"/>
  <c r="A31" i="1"/>
</calcChain>
</file>

<file path=xl/sharedStrings.xml><?xml version="1.0" encoding="utf-8"?>
<sst xmlns="http://schemas.openxmlformats.org/spreadsheetml/2006/main" count="22" uniqueCount="22">
  <si>
    <t xml:space="preserve">Site </t>
  </si>
  <si>
    <t>Accuracy</t>
  </si>
  <si>
    <t>S/N</t>
  </si>
  <si>
    <t>R2</t>
  </si>
  <si>
    <t>Noise</t>
  </si>
  <si>
    <t>Q Range</t>
  </si>
  <si>
    <t>SD</t>
  </si>
  <si>
    <t>SD from avg</t>
  </si>
  <si>
    <t>highest N-S</t>
  </si>
  <si>
    <t>Watershed Area</t>
  </si>
  <si>
    <t>Lat.</t>
  </si>
  <si>
    <t>Long.</t>
  </si>
  <si>
    <t>Signal Range</t>
  </si>
  <si>
    <t>Q</t>
  </si>
  <si>
    <t>River Name</t>
  </si>
  <si>
    <t>Status</t>
  </si>
  <si>
    <t>Date</t>
  </si>
  <si>
    <t>7-day Runoff</t>
  </si>
  <si>
    <t>Nation</t>
  </si>
  <si>
    <t>Morphology</t>
  </si>
  <si>
    <t>Bankfull Width (r =1.5 yr)</t>
  </si>
  <si>
    <t>Vegetation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</si>
</sst>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"/>
    <numFmt numFmtId="167" formatCode="[$-409]d\-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7" fontId="0" fillId="0" borderId="0" xfId="0" applyNumberFormat="1"/>
    <xf numFmtId="167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38794991251093613"/>
                  <c:y val="-6.3908209390492854E-2"/>
                </c:manualLayout>
              </c:layout>
              <c:numFmt formatCode="General" sourceLinked="0"/>
            </c:trendlineLbl>
          </c:trendline>
          <c:xVal>
            <c:numRef>
              <c:f>Sheet1!$F$2:$F$40</c:f>
              <c:numCache>
                <c:formatCode>0.0000</c:formatCode>
                <c:ptCount val="39"/>
                <c:pt idx="0">
                  <c:v>0.18864657142857133</c:v>
                </c:pt>
                <c:pt idx="1">
                  <c:v>7.2177857142857071E-2</c:v>
                </c:pt>
                <c:pt idx="2">
                  <c:v>5.1345333333333465E-2</c:v>
                </c:pt>
                <c:pt idx="3">
                  <c:v>7.2420214285714324E-2</c:v>
                </c:pt>
                <c:pt idx="4">
                  <c:v>0.13938085714285686</c:v>
                </c:pt>
                <c:pt idx="5">
                  <c:v>0.19680470000000005</c:v>
                </c:pt>
                <c:pt idx="6">
                  <c:v>8.6211857142857173E-2</c:v>
                </c:pt>
                <c:pt idx="7">
                  <c:v>0.14572214285714291</c:v>
                </c:pt>
                <c:pt idx="8">
                  <c:v>0.10942057142857131</c:v>
                </c:pt>
                <c:pt idx="9">
                  <c:v>0.30944085714285707</c:v>
                </c:pt>
                <c:pt idx="10">
                  <c:v>0.10949557142857147</c:v>
                </c:pt>
                <c:pt idx="11">
                  <c:v>0.15807085714285707</c:v>
                </c:pt>
                <c:pt idx="12">
                  <c:v>0.11266357142857153</c:v>
                </c:pt>
                <c:pt idx="13">
                  <c:v>0.1515415714285715</c:v>
                </c:pt>
                <c:pt idx="14">
                  <c:v>0.14193442857142835</c:v>
                </c:pt>
                <c:pt idx="15">
                  <c:v>9.3842857142857006E-2</c:v>
                </c:pt>
                <c:pt idx="16">
                  <c:v>0.10065471428571426</c:v>
                </c:pt>
                <c:pt idx="17">
                  <c:v>0.10853085714285704</c:v>
                </c:pt>
                <c:pt idx="18">
                  <c:v>9.9073285714285531E-2</c:v>
                </c:pt>
                <c:pt idx="19">
                  <c:v>5.776085714285728E-2</c:v>
                </c:pt>
                <c:pt idx="20">
                  <c:v>4.3592309523809658E-2</c:v>
                </c:pt>
                <c:pt idx="21">
                  <c:v>0.1094237142857144</c:v>
                </c:pt>
                <c:pt idx="22">
                  <c:v>6.9835880952380913E-2</c:v>
                </c:pt>
                <c:pt idx="23">
                  <c:v>5.2760166666666719E-2</c:v>
                </c:pt>
                <c:pt idx="24">
                  <c:v>8.2367428571428536E-2</c:v>
                </c:pt>
                <c:pt idx="25">
                  <c:v>5.3346999999999922E-2</c:v>
                </c:pt>
                <c:pt idx="26">
                  <c:v>4.1934857142857163E-2</c:v>
                </c:pt>
                <c:pt idx="27">
                  <c:v>3.8668833333333597E-2</c:v>
                </c:pt>
                <c:pt idx="28">
                  <c:v>0.1771854285714286</c:v>
                </c:pt>
                <c:pt idx="29">
                  <c:v>9.6115976190476293E-2</c:v>
                </c:pt>
                <c:pt idx="30">
                  <c:v>0.19684414285714291</c:v>
                </c:pt>
                <c:pt idx="31">
                  <c:v>0.1844297142857142</c:v>
                </c:pt>
                <c:pt idx="32">
                  <c:v>8.025957142857143E-2</c:v>
                </c:pt>
                <c:pt idx="33">
                  <c:v>0.12896742857142851</c:v>
                </c:pt>
                <c:pt idx="34">
                  <c:v>0.16254183333333339</c:v>
                </c:pt>
                <c:pt idx="35">
                  <c:v>6.5888285714285622E-2</c:v>
                </c:pt>
                <c:pt idx="36">
                  <c:v>6.0083857142857244E-2</c:v>
                </c:pt>
                <c:pt idx="37">
                  <c:v>3.2460000000000044E-2</c:v>
                </c:pt>
                <c:pt idx="38">
                  <c:v>7.0695999999999981E-2</c:v>
                </c:pt>
              </c:numCache>
            </c:numRef>
          </c:xVal>
          <c:yVal>
            <c:numRef>
              <c:f>Sheet1!$D$2:$D$40</c:f>
              <c:numCache>
                <c:formatCode>0.00</c:formatCode>
                <c:ptCount val="39"/>
                <c:pt idx="0">
                  <c:v>0.6</c:v>
                </c:pt>
                <c:pt idx="1">
                  <c:v>0.28999999999999998</c:v>
                </c:pt>
                <c:pt idx="2">
                  <c:v>0.65</c:v>
                </c:pt>
                <c:pt idx="3">
                  <c:v>0.59</c:v>
                </c:pt>
                <c:pt idx="4">
                  <c:v>0.66</c:v>
                </c:pt>
                <c:pt idx="5">
                  <c:v>0.87</c:v>
                </c:pt>
                <c:pt idx="6">
                  <c:v>0.68</c:v>
                </c:pt>
                <c:pt idx="7">
                  <c:v>0.8</c:v>
                </c:pt>
                <c:pt idx="8">
                  <c:v>0.56999999999999995</c:v>
                </c:pt>
                <c:pt idx="9">
                  <c:v>0.79</c:v>
                </c:pt>
                <c:pt idx="10">
                  <c:v>0.3</c:v>
                </c:pt>
                <c:pt idx="11">
                  <c:v>0.61</c:v>
                </c:pt>
                <c:pt idx="12">
                  <c:v>0.57999999999999996</c:v>
                </c:pt>
                <c:pt idx="13">
                  <c:v>0.68</c:v>
                </c:pt>
                <c:pt idx="14">
                  <c:v>0.62</c:v>
                </c:pt>
                <c:pt idx="15">
                  <c:v>0.65</c:v>
                </c:pt>
                <c:pt idx="16">
                  <c:v>0.67</c:v>
                </c:pt>
                <c:pt idx="17">
                  <c:v>0.68</c:v>
                </c:pt>
                <c:pt idx="18">
                  <c:v>0.57999999999999996</c:v>
                </c:pt>
                <c:pt idx="19">
                  <c:v>0.3</c:v>
                </c:pt>
                <c:pt idx="20">
                  <c:v>0.55000000000000004</c:v>
                </c:pt>
                <c:pt idx="21">
                  <c:v>0.61</c:v>
                </c:pt>
                <c:pt idx="22">
                  <c:v>0.53</c:v>
                </c:pt>
                <c:pt idx="23">
                  <c:v>0.27</c:v>
                </c:pt>
                <c:pt idx="24">
                  <c:v>0.41</c:v>
                </c:pt>
                <c:pt idx="25">
                  <c:v>0.85</c:v>
                </c:pt>
                <c:pt idx="26">
                  <c:v>0.13</c:v>
                </c:pt>
                <c:pt idx="27">
                  <c:v>0.22</c:v>
                </c:pt>
                <c:pt idx="28">
                  <c:v>0.64</c:v>
                </c:pt>
                <c:pt idx="29">
                  <c:v>0.45</c:v>
                </c:pt>
                <c:pt idx="30">
                  <c:v>0.71</c:v>
                </c:pt>
                <c:pt idx="31">
                  <c:v>0.73</c:v>
                </c:pt>
                <c:pt idx="32">
                  <c:v>0.65</c:v>
                </c:pt>
                <c:pt idx="33">
                  <c:v>0.65</c:v>
                </c:pt>
                <c:pt idx="34">
                  <c:v>0.43</c:v>
                </c:pt>
                <c:pt idx="35">
                  <c:v>0.08</c:v>
                </c:pt>
                <c:pt idx="36">
                  <c:v>0.56999999999999995</c:v>
                </c:pt>
                <c:pt idx="37">
                  <c:v>0.37</c:v>
                </c:pt>
                <c:pt idx="38">
                  <c:v>0.62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1328"/>
        <c:axId val="42094976"/>
      </c:scatterChart>
      <c:valAx>
        <c:axId val="202611328"/>
        <c:scaling>
          <c:orientation val="minMax"/>
        </c:scaling>
        <c:delete val="0"/>
        <c:axPos val="b"/>
        <c:numFmt formatCode="0.0000" sourceLinked="1"/>
        <c:majorTickMark val="out"/>
        <c:minorTickMark val="none"/>
        <c:tickLblPos val="nextTo"/>
        <c:crossAx val="42094976"/>
        <c:crosses val="autoZero"/>
        <c:crossBetween val="midCat"/>
      </c:valAx>
      <c:valAx>
        <c:axId val="42094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26113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0.38794991251093613"/>
                  <c:y val="-6.3908209390492854E-2"/>
                </c:manualLayout>
              </c:layout>
              <c:numFmt formatCode="General" sourceLinked="0"/>
            </c:trendlineLbl>
          </c:trendline>
          <c:xVal>
            <c:numRef>
              <c:f>Sheet1!$C$2:$C$40</c:f>
              <c:numCache>
                <c:formatCode>0.00</c:formatCode>
                <c:ptCount val="39"/>
                <c:pt idx="0">
                  <c:v>8.1804283856767608</c:v>
                </c:pt>
                <c:pt idx="1">
                  <c:v>11.791685098506431</c:v>
                </c:pt>
                <c:pt idx="2">
                  <c:v>5.9077261258905098</c:v>
                </c:pt>
                <c:pt idx="3">
                  <c:v>8.50970628660294</c:v>
                </c:pt>
                <c:pt idx="4">
                  <c:v>13.765844289040396</c:v>
                </c:pt>
                <c:pt idx="5">
                  <c:v>10.92406890045616</c:v>
                </c:pt>
                <c:pt idx="6">
                  <c:v>6.8706909148575299</c:v>
                </c:pt>
                <c:pt idx="7">
                  <c:v>8.8933584609275531</c:v>
                </c:pt>
                <c:pt idx="8">
                  <c:v>7.721112161295288</c:v>
                </c:pt>
                <c:pt idx="9">
                  <c:v>13.288455612105261</c:v>
                </c:pt>
                <c:pt idx="10">
                  <c:v>7.4097407087835379</c:v>
                </c:pt>
                <c:pt idx="11">
                  <c:v>12.565851089922171</c:v>
                </c:pt>
                <c:pt idx="12">
                  <c:v>9.8110015635262826</c:v>
                </c:pt>
                <c:pt idx="13">
                  <c:v>12.233603170862853</c:v>
                </c:pt>
                <c:pt idx="14">
                  <c:v>11.396299984744196</c:v>
                </c:pt>
                <c:pt idx="15">
                  <c:v>10.389899617842884</c:v>
                </c:pt>
                <c:pt idx="16">
                  <c:v>12.71893166499728</c:v>
                </c:pt>
                <c:pt idx="17">
                  <c:v>12.359335700641891</c:v>
                </c:pt>
                <c:pt idx="18">
                  <c:v>12.574514584135857</c:v>
                </c:pt>
                <c:pt idx="19">
                  <c:v>7.6138481190576073</c:v>
                </c:pt>
                <c:pt idx="20">
                  <c:v>9.4465457978457295</c:v>
                </c:pt>
                <c:pt idx="21">
                  <c:v>22.010536541873385</c:v>
                </c:pt>
                <c:pt idx="22">
                  <c:v>6.8959951578437426</c:v>
                </c:pt>
                <c:pt idx="23">
                  <c:v>5.5036521523439319</c:v>
                </c:pt>
                <c:pt idx="24">
                  <c:v>10.269061221750704</c:v>
                </c:pt>
                <c:pt idx="25">
                  <c:v>12.33563229213709</c:v>
                </c:pt>
                <c:pt idx="26">
                  <c:v>8.4030098697204565</c:v>
                </c:pt>
                <c:pt idx="27">
                  <c:v>2.6371478938308694</c:v>
                </c:pt>
                <c:pt idx="28">
                  <c:v>17.377326575366457</c:v>
                </c:pt>
                <c:pt idx="29">
                  <c:v>9.8417271332401999</c:v>
                </c:pt>
                <c:pt idx="30">
                  <c:v>8.7720951326749415</c:v>
                </c:pt>
                <c:pt idx="31">
                  <c:v>8.3232179290421122</c:v>
                </c:pt>
                <c:pt idx="32">
                  <c:v>5.0007671788087897</c:v>
                </c:pt>
                <c:pt idx="33">
                  <c:v>13.111170508569868</c:v>
                </c:pt>
                <c:pt idx="34">
                  <c:v>15.110259933441192</c:v>
                </c:pt>
                <c:pt idx="35">
                  <c:v>5.7563781141924784</c:v>
                </c:pt>
                <c:pt idx="36">
                  <c:v>5.7858420829717865</c:v>
                </c:pt>
                <c:pt idx="37">
                  <c:v>7.2942541041711477</c:v>
                </c:pt>
                <c:pt idx="38">
                  <c:v>7.7228556519953209</c:v>
                </c:pt>
              </c:numCache>
            </c:numRef>
          </c:xVal>
          <c:yVal>
            <c:numRef>
              <c:f>Sheet1!$D$2:$D$40</c:f>
              <c:numCache>
                <c:formatCode>0.00</c:formatCode>
                <c:ptCount val="39"/>
                <c:pt idx="0">
                  <c:v>0.6</c:v>
                </c:pt>
                <c:pt idx="1">
                  <c:v>0.28999999999999998</c:v>
                </c:pt>
                <c:pt idx="2">
                  <c:v>0.65</c:v>
                </c:pt>
                <c:pt idx="3">
                  <c:v>0.59</c:v>
                </c:pt>
                <c:pt idx="4">
                  <c:v>0.66</c:v>
                </c:pt>
                <c:pt idx="5">
                  <c:v>0.87</c:v>
                </c:pt>
                <c:pt idx="6">
                  <c:v>0.68</c:v>
                </c:pt>
                <c:pt idx="7">
                  <c:v>0.8</c:v>
                </c:pt>
                <c:pt idx="8">
                  <c:v>0.56999999999999995</c:v>
                </c:pt>
                <c:pt idx="9">
                  <c:v>0.79</c:v>
                </c:pt>
                <c:pt idx="10">
                  <c:v>0.3</c:v>
                </c:pt>
                <c:pt idx="11">
                  <c:v>0.61</c:v>
                </c:pt>
                <c:pt idx="12">
                  <c:v>0.57999999999999996</c:v>
                </c:pt>
                <c:pt idx="13">
                  <c:v>0.68</c:v>
                </c:pt>
                <c:pt idx="14">
                  <c:v>0.62</c:v>
                </c:pt>
                <c:pt idx="15">
                  <c:v>0.65</c:v>
                </c:pt>
                <c:pt idx="16">
                  <c:v>0.67</c:v>
                </c:pt>
                <c:pt idx="17">
                  <c:v>0.68</c:v>
                </c:pt>
                <c:pt idx="18">
                  <c:v>0.57999999999999996</c:v>
                </c:pt>
                <c:pt idx="19">
                  <c:v>0.3</c:v>
                </c:pt>
                <c:pt idx="20">
                  <c:v>0.55000000000000004</c:v>
                </c:pt>
                <c:pt idx="21">
                  <c:v>0.61</c:v>
                </c:pt>
                <c:pt idx="22">
                  <c:v>0.53</c:v>
                </c:pt>
                <c:pt idx="23">
                  <c:v>0.27</c:v>
                </c:pt>
                <c:pt idx="24">
                  <c:v>0.41</c:v>
                </c:pt>
                <c:pt idx="25">
                  <c:v>0.85</c:v>
                </c:pt>
                <c:pt idx="26">
                  <c:v>0.13</c:v>
                </c:pt>
                <c:pt idx="27">
                  <c:v>0.22</c:v>
                </c:pt>
                <c:pt idx="28">
                  <c:v>0.64</c:v>
                </c:pt>
                <c:pt idx="29">
                  <c:v>0.45</c:v>
                </c:pt>
                <c:pt idx="30">
                  <c:v>0.71</c:v>
                </c:pt>
                <c:pt idx="31">
                  <c:v>0.73</c:v>
                </c:pt>
                <c:pt idx="32">
                  <c:v>0.65</c:v>
                </c:pt>
                <c:pt idx="33">
                  <c:v>0.65</c:v>
                </c:pt>
                <c:pt idx="34">
                  <c:v>0.43</c:v>
                </c:pt>
                <c:pt idx="35">
                  <c:v>0.08</c:v>
                </c:pt>
                <c:pt idx="36">
                  <c:v>0.56999999999999995</c:v>
                </c:pt>
                <c:pt idx="37">
                  <c:v>0.37</c:v>
                </c:pt>
                <c:pt idx="38">
                  <c:v>0.62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15840"/>
        <c:axId val="42117376"/>
      </c:scatterChart>
      <c:valAx>
        <c:axId val="421158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42117376"/>
        <c:crosses val="autoZero"/>
        <c:crossBetween val="midCat"/>
      </c:valAx>
      <c:valAx>
        <c:axId val="421173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2115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128586</xdr:colOff>
      <xdr:row>3</xdr:row>
      <xdr:rowOff>119062</xdr:rowOff>
    </xdr:from>
    <xdr:to>
      <xdr:col>32</xdr:col>
      <xdr:colOff>476249</xdr:colOff>
      <xdr:row>17</xdr:row>
      <xdr:rowOff>4762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19</xdr:row>
      <xdr:rowOff>0</xdr:rowOff>
    </xdr:from>
    <xdr:to>
      <xdr:col>32</xdr:col>
      <xdr:colOff>347663</xdr:colOff>
      <xdr:row>32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5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10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13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937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93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109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193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44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44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10012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23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2077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208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46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2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2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26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27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9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9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Jamuna River</v>
          </cell>
          <cell r="J4">
            <v>89.775000000000006</v>
          </cell>
        </row>
        <row r="5">
          <cell r="D5">
            <v>20</v>
          </cell>
          <cell r="G5" t="str">
            <v>Bangladesh</v>
          </cell>
          <cell r="J5">
            <v>25.514000000000003</v>
          </cell>
        </row>
        <row r="6">
          <cell r="K6">
            <v>506475</v>
          </cell>
        </row>
        <row r="7">
          <cell r="D7">
            <v>42279</v>
          </cell>
        </row>
        <row r="8">
          <cell r="D8">
            <v>41915.173643474933</v>
          </cell>
          <cell r="H8" t="str">
            <v>2</v>
          </cell>
        </row>
        <row r="9">
          <cell r="D9">
            <v>50.017376403739895</v>
          </cell>
        </row>
        <row r="47">
          <cell r="R47">
            <v>2000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4.3339817109321971E-2</v>
          </cell>
        </row>
        <row r="54">
          <cell r="S54">
            <v>1.7052565750598984E-2</v>
          </cell>
        </row>
        <row r="56">
          <cell r="S56">
            <v>0.6</v>
          </cell>
        </row>
        <row r="59">
          <cell r="S59">
            <v>0.19096561407874868</v>
          </cell>
        </row>
        <row r="115">
          <cell r="K115">
            <v>2.3060720360180101E-2</v>
          </cell>
          <cell r="M115">
            <v>8.1804283856767608</v>
          </cell>
          <cell r="P115">
            <v>0.18864657142857133</v>
          </cell>
          <cell r="R115">
            <v>61305.143798999998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Ganges River</v>
          </cell>
          <cell r="J4">
            <v>82.394999999999996</v>
          </cell>
        </row>
        <row r="5">
          <cell r="D5">
            <v>205</v>
          </cell>
          <cell r="G5" t="str">
            <v>India</v>
          </cell>
          <cell r="J5">
            <v>25.244</v>
          </cell>
        </row>
        <row r="6">
          <cell r="K6">
            <v>449883</v>
          </cell>
        </row>
        <row r="7">
          <cell r="D7">
            <v>42278</v>
          </cell>
        </row>
        <row r="8">
          <cell r="D8">
            <v>7287.7117922325269</v>
          </cell>
          <cell r="H8" t="str">
            <v>2</v>
          </cell>
        </row>
        <row r="9">
          <cell r="D9">
            <v>10.228981168622299</v>
          </cell>
        </row>
        <row r="47">
          <cell r="R47">
            <v>1000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1.1980987471035379E-2</v>
          </cell>
        </row>
        <row r="54">
          <cell r="S54">
            <v>5.3797742353440484E-3</v>
          </cell>
        </row>
        <row r="56">
          <cell r="S56">
            <v>0.3</v>
          </cell>
        </row>
        <row r="59">
          <cell r="S59">
            <v>-0.6836521290799713</v>
          </cell>
        </row>
        <row r="115">
          <cell r="K115">
            <v>7.5862896448224059E-3</v>
          </cell>
          <cell r="M115">
            <v>7.6138481190576073</v>
          </cell>
          <cell r="P115">
            <v>5.776085714285728E-2</v>
          </cell>
          <cell r="R115">
            <v>35098.706879000005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Ramganga River</v>
          </cell>
          <cell r="J4">
            <v>78.075000000000003</v>
          </cell>
        </row>
        <row r="5">
          <cell r="D5">
            <v>208</v>
          </cell>
          <cell r="G5" t="str">
            <v>India</v>
          </cell>
          <cell r="J5">
            <v>29.204000000000001</v>
          </cell>
        </row>
        <row r="6">
          <cell r="K6">
            <v>27622</v>
          </cell>
        </row>
        <row r="7">
          <cell r="D7">
            <v>42279</v>
          </cell>
        </row>
        <row r="8">
          <cell r="D8">
            <v>574.47733054000128</v>
          </cell>
          <cell r="H8" t="str">
            <v>2</v>
          </cell>
        </row>
        <row r="9">
          <cell r="D9">
            <v>13.556041711402761</v>
          </cell>
        </row>
        <row r="47">
          <cell r="R47">
            <v>600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1.2298256295623996E-2</v>
          </cell>
        </row>
        <row r="54">
          <cell r="S54">
            <v>4.542449325081248E-3</v>
          </cell>
        </row>
        <row r="56">
          <cell r="S56">
            <v>0.55000000000000004</v>
          </cell>
        </row>
        <row r="59">
          <cell r="S59">
            <v>0.56696174368485708</v>
          </cell>
        </row>
        <row r="115">
          <cell r="K115">
            <v>4.61462956478238E-3</v>
          </cell>
          <cell r="M115">
            <v>9.4465457978457295</v>
          </cell>
          <cell r="P115">
            <v>4.3592309523809658E-2</v>
          </cell>
          <cell r="R115">
            <v>9096.202808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Ganges River</v>
          </cell>
          <cell r="J4">
            <v>77.085000000000008</v>
          </cell>
        </row>
        <row r="5">
          <cell r="D5">
            <v>211</v>
          </cell>
          <cell r="G5" t="str">
            <v>India</v>
          </cell>
          <cell r="J5">
            <v>29.564</v>
          </cell>
        </row>
        <row r="6">
          <cell r="K6">
            <v>59963</v>
          </cell>
        </row>
        <row r="7">
          <cell r="D7">
            <v>42279</v>
          </cell>
        </row>
        <row r="8">
          <cell r="D8">
            <v>921.91611903249577</v>
          </cell>
          <cell r="H8" t="str">
            <v>1</v>
          </cell>
        </row>
        <row r="9">
          <cell r="D9">
            <v>9.2064969350733321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2.0564274736774947E-2</v>
          </cell>
        </row>
        <row r="54">
          <cell r="S54">
            <v>5.4547005629917277E-3</v>
          </cell>
        </row>
        <row r="56">
          <cell r="S56">
            <v>0.61</v>
          </cell>
        </row>
        <row r="59">
          <cell r="S59">
            <v>0.49829617262391035</v>
          </cell>
        </row>
        <row r="115">
          <cell r="K115">
            <v>4.9714242121060535E-3</v>
          </cell>
          <cell r="M115">
            <v>22.010536541873385</v>
          </cell>
          <cell r="P115">
            <v>0.1094237142857144</v>
          </cell>
          <cell r="R115">
            <v>11651.593116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Zambezi River</v>
          </cell>
          <cell r="J4">
            <v>34.335000000000001</v>
          </cell>
        </row>
        <row r="5">
          <cell r="D5">
            <v>254</v>
          </cell>
          <cell r="G5" t="str">
            <v>Mozambique</v>
          </cell>
          <cell r="J5">
            <v>-16.695</v>
          </cell>
        </row>
        <row r="6">
          <cell r="K6">
            <v>1190066</v>
          </cell>
        </row>
        <row r="7">
          <cell r="D7">
            <v>42279</v>
          </cell>
        </row>
        <row r="8">
          <cell r="D8">
            <v>22142.006553980056</v>
          </cell>
          <cell r="H8" t="str">
            <v>3</v>
          </cell>
        </row>
        <row r="9">
          <cell r="D9">
            <v>10.226447486341684</v>
          </cell>
        </row>
        <row r="47">
          <cell r="R47">
            <v>1000</v>
          </cell>
        </row>
        <row r="48">
          <cell r="R48" t="str">
            <v>Braided</v>
          </cell>
        </row>
        <row r="49">
          <cell r="R49" t="str">
            <v>Shrubland</v>
          </cell>
        </row>
        <row r="50">
          <cell r="S50">
            <v>1.2879252102038781E-2</v>
          </cell>
        </row>
        <row r="54">
          <cell r="S54">
            <v>5.2855535356650992E-3</v>
          </cell>
        </row>
        <row r="56">
          <cell r="S56">
            <v>0.27</v>
          </cell>
        </row>
        <row r="59">
          <cell r="S59">
            <v>-0.36347346107215794</v>
          </cell>
        </row>
        <row r="115">
          <cell r="K115">
            <v>9.5863919459729784E-3</v>
          </cell>
          <cell r="M115">
            <v>5.5036521523439319</v>
          </cell>
          <cell r="P115">
            <v>5.2760166666666719E-2</v>
          </cell>
          <cell r="R115">
            <v>61092.209091999997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Araguaia River</v>
          </cell>
          <cell r="J4">
            <v>-50.713999999999999</v>
          </cell>
        </row>
        <row r="5">
          <cell r="D5">
            <v>1109</v>
          </cell>
          <cell r="G5" t="str">
            <v>Brazil</v>
          </cell>
          <cell r="J5">
            <v>-11.744999999999999</v>
          </cell>
        </row>
        <row r="6">
          <cell r="K6">
            <v>192435</v>
          </cell>
        </row>
        <row r="7">
          <cell r="D7">
            <v>42279</v>
          </cell>
        </row>
        <row r="8">
          <cell r="D8">
            <v>1381.3297993599845</v>
          </cell>
          <cell r="H8" t="str">
            <v>2</v>
          </cell>
        </row>
        <row r="9">
          <cell r="D9">
            <v>2.3414672515334156</v>
          </cell>
        </row>
        <row r="47">
          <cell r="R47">
            <v>700</v>
          </cell>
        </row>
        <row r="48">
          <cell r="R48" t="str">
            <v>Meandering</v>
          </cell>
        </row>
        <row r="49">
          <cell r="R49" t="str">
            <v>Forest</v>
          </cell>
        </row>
        <row r="50">
          <cell r="S50">
            <v>2.4498077012790352E-2</v>
          </cell>
        </row>
        <row r="54">
          <cell r="S54">
            <v>8.3349372317168408E-3</v>
          </cell>
        </row>
        <row r="56">
          <cell r="S56">
            <v>0.64</v>
          </cell>
        </row>
        <row r="59">
          <cell r="S59">
            <v>0.72084739891907779</v>
          </cell>
        </row>
        <row r="115">
          <cell r="K115">
            <v>1.0196357178589313E-2</v>
          </cell>
          <cell r="M115">
            <v>17.377326575366457</v>
          </cell>
          <cell r="P115">
            <v>0.1771854285714286</v>
          </cell>
          <cell r="R115">
            <v>24254.403908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Rio Itenez or Guapore</v>
          </cell>
          <cell r="J4">
            <v>-64.754000000000005</v>
          </cell>
        </row>
        <row r="5">
          <cell r="D5">
            <v>1139</v>
          </cell>
          <cell r="G5" t="str">
            <v>Bolivia</v>
          </cell>
          <cell r="J5">
            <v>-12.105</v>
          </cell>
        </row>
        <row r="6">
          <cell r="K6">
            <v>253840</v>
          </cell>
        </row>
        <row r="7">
          <cell r="D7">
            <v>42279</v>
          </cell>
        </row>
        <row r="8">
          <cell r="D8">
            <v>1652.8840962200338</v>
          </cell>
          <cell r="H8" t="str">
            <v>2</v>
          </cell>
        </row>
        <row r="9">
          <cell r="D9">
            <v>3.5268361371198251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Forest</v>
          </cell>
        </row>
        <row r="50">
          <cell r="S50">
            <v>2.2526047838153609E-2</v>
          </cell>
        </row>
        <row r="54">
          <cell r="S54">
            <v>6.5232945205208311E-3</v>
          </cell>
        </row>
        <row r="56">
          <cell r="S56">
            <v>0.45</v>
          </cell>
        </row>
        <row r="59">
          <cell r="S59">
            <v>0.33024628940240719</v>
          </cell>
        </row>
        <row r="115">
          <cell r="K115">
            <v>9.7661695847923741E-3</v>
          </cell>
          <cell r="M115">
            <v>9.8417271332401999</v>
          </cell>
          <cell r="P115">
            <v>9.6115976190476293E-2</v>
          </cell>
          <cell r="R115">
            <v>22364.553275999999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Brahmaputra River</v>
          </cell>
          <cell r="J4">
            <v>94.545000000000002</v>
          </cell>
        </row>
        <row r="5">
          <cell r="D5">
            <v>1937</v>
          </cell>
          <cell r="G5" t="str">
            <v>India</v>
          </cell>
          <cell r="J5">
            <v>27.134</v>
          </cell>
        </row>
        <row r="6">
          <cell r="K6">
            <v>301917</v>
          </cell>
        </row>
        <row r="7">
          <cell r="D7">
            <v>42279</v>
          </cell>
        </row>
        <row r="8">
          <cell r="D8">
            <v>10963.743027589982</v>
          </cell>
          <cell r="H8" t="str">
            <v>2</v>
          </cell>
        </row>
        <row r="9">
          <cell r="D9">
            <v>28.059390603149684</v>
          </cell>
        </row>
        <row r="47">
          <cell r="R47">
            <v>7200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4.245427864510129E-2</v>
          </cell>
        </row>
        <row r="54">
          <cell r="S54">
            <v>1.3828458298208984E-2</v>
          </cell>
        </row>
        <row r="56">
          <cell r="S56">
            <v>0.73</v>
          </cell>
        </row>
        <row r="59">
          <cell r="S59">
            <v>0.59252168074958655</v>
          </cell>
        </row>
        <row r="115">
          <cell r="K115">
            <v>2.215846273136567E-2</v>
          </cell>
          <cell r="M115">
            <v>8.3232179290421122</v>
          </cell>
          <cell r="P115">
            <v>0.1844297142857142</v>
          </cell>
          <cell r="R115">
            <v>39997.163695999996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Brahmaputra River</v>
          </cell>
          <cell r="J4">
            <v>95.534999999999997</v>
          </cell>
        </row>
        <row r="5">
          <cell r="D5">
            <v>1938</v>
          </cell>
          <cell r="G5" t="str">
            <v>India</v>
          </cell>
          <cell r="J5">
            <v>27.764000000000003</v>
          </cell>
        </row>
        <row r="6">
          <cell r="K6">
            <v>39006</v>
          </cell>
        </row>
        <row r="7">
          <cell r="D7">
            <v>42279</v>
          </cell>
        </row>
        <row r="8">
          <cell r="D8">
            <v>10414.905898000012</v>
          </cell>
          <cell r="H8" t="str">
            <v>3</v>
          </cell>
        </row>
        <row r="9">
          <cell r="D9">
            <v>155.84760178333357</v>
          </cell>
        </row>
        <row r="47">
          <cell r="R47">
            <v>1000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2.3552306235086092E-2</v>
          </cell>
        </row>
        <row r="54">
          <cell r="S54">
            <v>1.1140875673804142E-2</v>
          </cell>
        </row>
        <row r="56">
          <cell r="S56">
            <v>0.65</v>
          </cell>
        </row>
        <row r="59">
          <cell r="S59">
            <v>0.16644219759355283</v>
          </cell>
        </row>
        <row r="115">
          <cell r="K115">
            <v>1.6049451725862932E-2</v>
          </cell>
          <cell r="M115">
            <v>5.0007671788087897</v>
          </cell>
          <cell r="P115">
            <v>8.025957142857143E-2</v>
          </cell>
          <cell r="R115">
            <v>13207.284240999999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Son River</v>
          </cell>
          <cell r="J4">
            <v>84.194999999999993</v>
          </cell>
        </row>
        <row r="5">
          <cell r="D5">
            <v>2015</v>
          </cell>
          <cell r="G5" t="str">
            <v>India</v>
          </cell>
          <cell r="J5">
            <v>24.884</v>
          </cell>
        </row>
        <row r="6">
          <cell r="K6">
            <v>72642</v>
          </cell>
        </row>
        <row r="7">
          <cell r="D7">
            <v>42278</v>
          </cell>
        </row>
        <row r="8">
          <cell r="D8">
            <v>373.15481656501652</v>
          </cell>
          <cell r="H8" t="str">
            <v>2</v>
          </cell>
        </row>
        <row r="9">
          <cell r="D9">
            <v>4.8376425582235294</v>
          </cell>
        </row>
        <row r="47">
          <cell r="R47">
            <v>500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2.5774792348917157E-2</v>
          </cell>
        </row>
        <row r="54">
          <cell r="S54">
            <v>8.5696426096036806E-3</v>
          </cell>
        </row>
        <row r="56">
          <cell r="S56">
            <v>0.65</v>
          </cell>
        </row>
        <row r="59">
          <cell r="S59">
            <v>0.72671372474472418</v>
          </cell>
        </row>
        <row r="115">
          <cell r="K115">
            <v>9.8364542271135429E-3</v>
          </cell>
          <cell r="M115">
            <v>13.111170508569868</v>
          </cell>
          <cell r="P115">
            <v>0.12896742857142851</v>
          </cell>
          <cell r="R115">
            <v>18277.954397000001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Hooghly River</v>
          </cell>
          <cell r="J4">
            <v>88.335000000000008</v>
          </cell>
        </row>
        <row r="5">
          <cell r="D5">
            <v>2016</v>
          </cell>
          <cell r="G5" t="str">
            <v>India</v>
          </cell>
          <cell r="J5">
            <v>23.533999999999999</v>
          </cell>
        </row>
        <row r="6">
          <cell r="K6">
            <v>18066</v>
          </cell>
        </row>
        <row r="7">
          <cell r="D7">
            <v>42279</v>
          </cell>
        </row>
        <row r="8">
          <cell r="D8">
            <v>391.98431443000118</v>
          </cell>
          <cell r="H8" t="str">
            <v>2</v>
          </cell>
        </row>
        <row r="9">
          <cell r="D9">
            <v>15.082928845742641</v>
          </cell>
        </row>
        <row r="47">
          <cell r="R47">
            <v>500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3.0722333850627222E-2</v>
          </cell>
        </row>
        <row r="54">
          <cell r="S54">
            <v>7.8704460344821148E-3</v>
          </cell>
        </row>
        <row r="56">
          <cell r="S56">
            <v>0.43</v>
          </cell>
        </row>
        <row r="59">
          <cell r="S59">
            <v>0.39723836434534565</v>
          </cell>
        </row>
        <row r="115">
          <cell r="K115">
            <v>1.0757050775387708E-2</v>
          </cell>
          <cell r="M115">
            <v>15.110259933441192</v>
          </cell>
          <cell r="P115">
            <v>0.16254183333333339</v>
          </cell>
          <cell r="R115">
            <v>3793.2657020000001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Ganges River</v>
          </cell>
          <cell r="J4">
            <v>87.974999999999994</v>
          </cell>
        </row>
        <row r="5">
          <cell r="D5">
            <v>51</v>
          </cell>
          <cell r="G5" t="str">
            <v>India</v>
          </cell>
          <cell r="J5">
            <v>24.973999999999997</v>
          </cell>
        </row>
        <row r="6">
          <cell r="K6">
            <v>915908</v>
          </cell>
        </row>
        <row r="7">
          <cell r="D7">
            <v>42279</v>
          </cell>
        </row>
        <row r="8">
          <cell r="D8">
            <v>15613.903095819987</v>
          </cell>
          <cell r="H8" t="str">
            <v>2</v>
          </cell>
        </row>
        <row r="9">
          <cell r="D9">
            <v>12.664583221589663</v>
          </cell>
        </row>
        <row r="47">
          <cell r="R47">
            <v>1500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2.9072081267579462E-2</v>
          </cell>
        </row>
        <row r="54">
          <cell r="S54">
            <v>1.0039630778364539E-2</v>
          </cell>
        </row>
        <row r="56">
          <cell r="S56">
            <v>0.3</v>
          </cell>
        </row>
        <row r="59">
          <cell r="S59">
            <v>-0.93052167442952793</v>
          </cell>
        </row>
        <row r="115">
          <cell r="K115">
            <v>1.4777247373686769E-2</v>
          </cell>
          <cell r="M115">
            <v>7.4097407087835379</v>
          </cell>
          <cell r="P115">
            <v>0.10949557142857147</v>
          </cell>
          <cell r="R115">
            <v>71633.776001000006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Japura</v>
          </cell>
          <cell r="J4">
            <v>-67.183999999999997</v>
          </cell>
        </row>
        <row r="5">
          <cell r="D5">
            <v>1094</v>
          </cell>
          <cell r="G5" t="str">
            <v>Brazil</v>
          </cell>
          <cell r="J5">
            <v>-1.8450000000000002</v>
          </cell>
        </row>
        <row r="6">
          <cell r="K6">
            <v>269505</v>
          </cell>
        </row>
        <row r="7">
          <cell r="D7">
            <v>42279</v>
          </cell>
        </row>
        <row r="8">
          <cell r="D8">
            <v>22196.396556310065</v>
          </cell>
          <cell r="H8" t="str">
            <v>2</v>
          </cell>
        </row>
        <row r="9">
          <cell r="D9">
            <v>56.203260741352018</v>
          </cell>
        </row>
        <row r="47">
          <cell r="R47">
            <v>2000</v>
          </cell>
        </row>
        <row r="48">
          <cell r="R48" t="str">
            <v>Anastomosed</v>
          </cell>
        </row>
        <row r="49">
          <cell r="R49" t="str">
            <v>Forest</v>
          </cell>
        </row>
        <row r="50">
          <cell r="S50">
            <v>1.2830197240853646E-2</v>
          </cell>
        </row>
        <row r="54">
          <cell r="S54">
            <v>7.0112455074909062E-3</v>
          </cell>
        </row>
        <row r="56">
          <cell r="S56">
            <v>0.22</v>
          </cell>
        </row>
        <row r="59">
          <cell r="S59">
            <v>-6.2409933775757453</v>
          </cell>
        </row>
        <row r="115">
          <cell r="K115">
            <v>1.466312656328162E-2</v>
          </cell>
          <cell r="M115">
            <v>2.6371478938308694</v>
          </cell>
          <cell r="P115">
            <v>3.8668833333333597E-2</v>
          </cell>
          <cell r="R115">
            <v>44733.168394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Brahmaputra River</v>
          </cell>
          <cell r="J4">
            <v>92.025000000000006</v>
          </cell>
        </row>
        <row r="5">
          <cell r="D5">
            <v>1936</v>
          </cell>
          <cell r="G5" t="str">
            <v>India</v>
          </cell>
          <cell r="J5">
            <v>26.323999999999998</v>
          </cell>
        </row>
        <row r="6">
          <cell r="K6">
            <v>383449</v>
          </cell>
        </row>
        <row r="7">
          <cell r="D7">
            <v>42279</v>
          </cell>
        </row>
        <row r="8">
          <cell r="D8">
            <v>24607.26251321999</v>
          </cell>
          <cell r="H8" t="str">
            <v>2</v>
          </cell>
        </row>
        <row r="9">
          <cell r="D9">
            <v>47.77538992485762</v>
          </cell>
        </row>
        <row r="47">
          <cell r="R47">
            <v>5000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4.2904236121348201E-2</v>
          </cell>
        </row>
        <row r="54">
          <cell r="S54">
            <v>1.325274826616815E-2</v>
          </cell>
        </row>
        <row r="56">
          <cell r="S56">
            <v>0.71</v>
          </cell>
        </row>
        <row r="59">
          <cell r="S59">
            <v>0.47800274668615006</v>
          </cell>
        </row>
        <row r="115">
          <cell r="K115">
            <v>2.2439809404702356E-2</v>
          </cell>
          <cell r="M115">
            <v>8.7720951326749415</v>
          </cell>
          <cell r="P115">
            <v>0.19684414285714291</v>
          </cell>
          <cell r="R115">
            <v>43281.653809000003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Sao Francisco</v>
          </cell>
          <cell r="J4">
            <v>-43.423999999999999</v>
          </cell>
        </row>
        <row r="5">
          <cell r="D5">
            <v>21</v>
          </cell>
          <cell r="G5" t="str">
            <v>Brazil</v>
          </cell>
          <cell r="J5">
            <v>-13.095000000000001</v>
          </cell>
        </row>
        <row r="6">
          <cell r="K6">
            <v>262424</v>
          </cell>
        </row>
        <row r="7">
          <cell r="D7">
            <v>42279</v>
          </cell>
        </row>
        <row r="8">
          <cell r="D8">
            <v>2300.2127274575178</v>
          </cell>
          <cell r="H8" t="str">
            <v>2</v>
          </cell>
        </row>
        <row r="9">
          <cell r="D9">
            <v>5.0161045412332177</v>
          </cell>
        </row>
        <row r="47">
          <cell r="R47">
            <v>600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8.5836382166022598E-3</v>
          </cell>
        </row>
        <row r="54">
          <cell r="S54">
            <v>4.376436791015079E-3</v>
          </cell>
        </row>
        <row r="56">
          <cell r="S56">
            <v>0.28999999999999998</v>
          </cell>
        </row>
        <row r="59">
          <cell r="S59">
            <v>-0.18657015586963843</v>
          </cell>
        </row>
        <row r="115">
          <cell r="K115">
            <v>6.1210807903952025E-3</v>
          </cell>
          <cell r="M115">
            <v>11.791685098506431</v>
          </cell>
          <cell r="P115">
            <v>7.2177857142857071E-2</v>
          </cell>
          <cell r="R115">
            <v>38529.497227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Sao Francisco</v>
          </cell>
          <cell r="J4">
            <v>-42.614000000000004</v>
          </cell>
        </row>
        <row r="5">
          <cell r="D5">
            <v>22</v>
          </cell>
          <cell r="G5" t="str">
            <v>Brazil</v>
          </cell>
          <cell r="J5">
            <v>-10.574999999999999</v>
          </cell>
        </row>
        <row r="6">
          <cell r="K6">
            <v>422812</v>
          </cell>
        </row>
        <row r="7">
          <cell r="D7">
            <v>42279</v>
          </cell>
        </row>
        <row r="8">
          <cell r="D8">
            <v>534.7423923201859</v>
          </cell>
          <cell r="H8" t="str">
            <v>1</v>
          </cell>
        </row>
        <row r="9">
          <cell r="D9">
            <v>0.75920231044498299</v>
          </cell>
        </row>
        <row r="47">
          <cell r="R47">
            <v>1800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1.1571147923894813E-2</v>
          </cell>
        </row>
        <row r="54">
          <cell r="S54">
            <v>5.026010332508604E-3</v>
          </cell>
        </row>
        <row r="56">
          <cell r="S56">
            <v>0.65</v>
          </cell>
        </row>
        <row r="59">
          <cell r="S59">
            <v>0.69160062353153295</v>
          </cell>
        </row>
        <row r="115">
          <cell r="K115">
            <v>8.6912176088044107E-3</v>
          </cell>
          <cell r="M115">
            <v>5.9077261258905098</v>
          </cell>
          <cell r="P115">
            <v>5.1345333333333465E-2</v>
          </cell>
          <cell r="R115">
            <v>45380.756500000003</v>
          </cell>
        </row>
      </sheetData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Mekong</v>
          </cell>
          <cell r="J4">
            <v>105.255</v>
          </cell>
        </row>
        <row r="5">
          <cell r="D5">
            <v>34</v>
          </cell>
          <cell r="G5" t="str">
            <v>Cambodia</v>
          </cell>
          <cell r="J5">
            <v>11.294</v>
          </cell>
        </row>
        <row r="6">
          <cell r="K6">
            <v>758957</v>
          </cell>
        </row>
        <row r="7">
          <cell r="D7">
            <v>42278</v>
          </cell>
        </row>
        <row r="8">
          <cell r="D8">
            <v>19152.258188625099</v>
          </cell>
          <cell r="H8" t="str">
            <v>1</v>
          </cell>
        </row>
        <row r="9">
          <cell r="D9">
            <v>15.227271178495094</v>
          </cell>
        </row>
        <row r="47">
          <cell r="R47">
            <v>2000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8.4748867489340227E-2</v>
          </cell>
        </row>
        <row r="54">
          <cell r="S54">
            <v>1.8711694569569236E-2</v>
          </cell>
        </row>
        <row r="56">
          <cell r="S56">
            <v>0.79</v>
          </cell>
        </row>
        <row r="59">
          <cell r="S59">
            <v>0.77740373274203023</v>
          </cell>
        </row>
        <row r="115">
          <cell r="K115">
            <v>2.3286442471235604E-2</v>
          </cell>
          <cell r="M115">
            <v>13.288455612105261</v>
          </cell>
          <cell r="P115">
            <v>0.30944085714285707</v>
          </cell>
          <cell r="R115">
            <v>60874.052001999997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Black</v>
          </cell>
          <cell r="J4">
            <v>-91.843999999999994</v>
          </cell>
        </row>
        <row r="5">
          <cell r="D5">
            <v>442</v>
          </cell>
          <cell r="G5" t="str">
            <v>USA</v>
          </cell>
          <cell r="J5">
            <v>31.904</v>
          </cell>
        </row>
        <row r="6">
          <cell r="K6">
            <v>47074</v>
          </cell>
        </row>
        <row r="7">
          <cell r="D7">
            <v>42279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</row>
        <row r="47">
          <cell r="R47">
            <v>50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2.0333626066249215E-2</v>
          </cell>
        </row>
        <row r="54">
          <cell r="S54">
            <v>5.703477395577825E-3</v>
          </cell>
        </row>
        <row r="56">
          <cell r="S56">
            <v>0.41</v>
          </cell>
        </row>
        <row r="59">
          <cell r="S59">
            <v>0.43230580102956362</v>
          </cell>
        </row>
        <row r="115">
          <cell r="K115">
            <v>8.0209307153576662E-3</v>
          </cell>
          <cell r="M115">
            <v>10.269061221750704</v>
          </cell>
          <cell r="P115">
            <v>8.2367428571428536E-2</v>
          </cell>
          <cell r="R115">
            <v>9641.1768609999999</v>
          </cell>
        </row>
      </sheetData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Trinity</v>
          </cell>
          <cell r="J4">
            <v>-96.524000000000001</v>
          </cell>
        </row>
        <row r="5">
          <cell r="D5">
            <v>447</v>
          </cell>
          <cell r="G5" t="str">
            <v>USA</v>
          </cell>
          <cell r="J5">
            <v>32.533999999999999</v>
          </cell>
        </row>
        <row r="6">
          <cell r="K6">
            <v>17191</v>
          </cell>
        </row>
        <row r="7">
          <cell r="D7">
            <v>42279</v>
          </cell>
        </row>
        <row r="8">
          <cell r="D8">
            <v>0</v>
          </cell>
          <cell r="H8" t="str">
            <v>1</v>
          </cell>
        </row>
        <row r="9">
          <cell r="D9">
            <v>0</v>
          </cell>
        </row>
        <row r="47">
          <cell r="R47">
            <v>30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1.0127050118705934E-2</v>
          </cell>
        </row>
        <row r="54">
          <cell r="S54">
            <v>4.3128329288696894E-3</v>
          </cell>
        </row>
        <row r="56">
          <cell r="S56">
            <v>0.13</v>
          </cell>
        </row>
        <row r="59">
          <cell r="S59">
            <v>-0.12981180729248787</v>
          </cell>
        </row>
        <row r="115">
          <cell r="K115">
            <v>4.9904567283641918E-3</v>
          </cell>
          <cell r="M115">
            <v>8.4030098697204565</v>
          </cell>
          <cell r="P115">
            <v>4.1934857142857163E-2</v>
          </cell>
          <cell r="R115">
            <v>2719.643028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Rio Pilcomayo</v>
          </cell>
          <cell r="J4">
            <v>-63.494</v>
          </cell>
        </row>
        <row r="5">
          <cell r="D5">
            <v>100128</v>
          </cell>
          <cell r="G5" t="str">
            <v>Bolivia</v>
          </cell>
          <cell r="J5">
            <v>-21.284999999999997</v>
          </cell>
        </row>
        <row r="6">
          <cell r="K6">
            <v>99573</v>
          </cell>
        </row>
        <row r="7">
          <cell r="D7">
            <v>42278</v>
          </cell>
        </row>
        <row r="8">
          <cell r="D8">
            <v>0</v>
          </cell>
          <cell r="H8" t="str">
            <v>2</v>
          </cell>
        </row>
        <row r="9">
          <cell r="D9">
            <v>0.7303438624178169</v>
          </cell>
        </row>
        <row r="47">
          <cell r="R47">
            <v>300</v>
          </cell>
        </row>
        <row r="48">
          <cell r="R48" t="str">
            <v>Shrubland</v>
          </cell>
        </row>
        <row r="49">
          <cell r="R49" t="str">
            <v>Agriculture</v>
          </cell>
        </row>
        <row r="50">
          <cell r="S50">
            <v>7.224011182363297E-3</v>
          </cell>
        </row>
        <row r="54">
          <cell r="S54">
            <v>5.340768809426244E-3</v>
          </cell>
        </row>
        <row r="56">
          <cell r="S56">
            <v>0.37</v>
          </cell>
        </row>
        <row r="59">
          <cell r="S59">
            <v>0.11601258206103182</v>
          </cell>
        </row>
        <row r="115">
          <cell r="K115">
            <v>4.4500780390195225E-3</v>
          </cell>
          <cell r="M115">
            <v>7.2942541041711477</v>
          </cell>
          <cell r="P115">
            <v>3.2460000000000044E-2</v>
          </cell>
          <cell r="R115">
            <v>3491.065611</v>
          </cell>
        </row>
      </sheetData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Rio Apure</v>
          </cell>
          <cell r="J4">
            <v>-67.454000000000008</v>
          </cell>
        </row>
        <row r="5">
          <cell r="D5">
            <v>100129</v>
          </cell>
          <cell r="G5" t="str">
            <v>Venezuela</v>
          </cell>
          <cell r="J5">
            <v>7.8739999999999997</v>
          </cell>
        </row>
        <row r="6">
          <cell r="K6">
            <v>109310</v>
          </cell>
        </row>
        <row r="7">
          <cell r="D7">
            <v>42279</v>
          </cell>
        </row>
        <row r="8">
          <cell r="D8">
            <v>3239.2948837124859</v>
          </cell>
          <cell r="H8" t="str">
            <v>1</v>
          </cell>
        </row>
        <row r="9">
          <cell r="D9">
            <v>18.84249843207375</v>
          </cell>
        </row>
        <row r="47">
          <cell r="R47">
            <v>400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1.8859567300822881E-2</v>
          </cell>
        </row>
        <row r="54">
          <cell r="S54">
            <v>5.8431925669161526E-3</v>
          </cell>
        </row>
        <row r="56">
          <cell r="S56">
            <v>0.62</v>
          </cell>
        </row>
        <row r="59">
          <cell r="S59">
            <v>0.60550962524580143</v>
          </cell>
        </row>
        <row r="115">
          <cell r="K115">
            <v>9.1541268134067173E-3</v>
          </cell>
          <cell r="M115">
            <v>7.7228556519953209</v>
          </cell>
          <cell r="P115">
            <v>7.0695999999999981E-2</v>
          </cell>
          <cell r="R115">
            <v>10997.110871000001</v>
          </cell>
        </row>
      </sheetData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Mekong</v>
          </cell>
          <cell r="J4">
            <v>104.715</v>
          </cell>
        </row>
        <row r="5">
          <cell r="D5">
            <v>84</v>
          </cell>
          <cell r="G5" t="str">
            <v>Thailand</v>
          </cell>
          <cell r="J5">
            <v>16.963999999999999</v>
          </cell>
        </row>
        <row r="6">
          <cell r="K6">
            <v>385790</v>
          </cell>
        </row>
        <row r="7">
          <cell r="D7">
            <v>42278</v>
          </cell>
        </row>
        <row r="8">
          <cell r="D8">
            <v>7845.8736851871945</v>
          </cell>
          <cell r="H8" t="str">
            <v>2</v>
          </cell>
        </row>
        <row r="9">
          <cell r="D9">
            <v>9.4151103798273574</v>
          </cell>
        </row>
        <row r="47">
          <cell r="R47">
            <v>1800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2.5212773882213491E-2</v>
          </cell>
        </row>
        <row r="54">
          <cell r="S54">
            <v>7.3810074543076126E-3</v>
          </cell>
        </row>
        <row r="56">
          <cell r="S56">
            <v>0.57999999999999996</v>
          </cell>
        </row>
        <row r="59">
          <cell r="S59">
            <v>0.24063298920390142</v>
          </cell>
        </row>
        <row r="115">
          <cell r="K115">
            <v>1.1483391445722881E-2</v>
          </cell>
          <cell r="M115">
            <v>9.8110015635262826</v>
          </cell>
          <cell r="P115">
            <v>0.11266357142857153</v>
          </cell>
          <cell r="R115">
            <v>44618.048950000004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Kosi River</v>
          </cell>
          <cell r="J4">
            <v>86.444999999999993</v>
          </cell>
        </row>
        <row r="5">
          <cell r="D5">
            <v>52</v>
          </cell>
          <cell r="G5" t="str">
            <v>India</v>
          </cell>
          <cell r="J5">
            <v>25.963999999999999</v>
          </cell>
        </row>
        <row r="6">
          <cell r="K6">
            <v>64711</v>
          </cell>
        </row>
        <row r="7">
          <cell r="D7">
            <v>42279</v>
          </cell>
        </row>
        <row r="8">
          <cell r="D8">
            <v>3047.7878400349946</v>
          </cell>
          <cell r="H8" t="str">
            <v>2</v>
          </cell>
        </row>
        <row r="9">
          <cell r="D9">
            <v>28.79317152465066</v>
          </cell>
        </row>
        <row r="47">
          <cell r="R47">
            <v>400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3.6454195500724894E-2</v>
          </cell>
        </row>
        <row r="54">
          <cell r="S54">
            <v>1.0218225292485403E-2</v>
          </cell>
        </row>
        <row r="56">
          <cell r="S56">
            <v>0.61</v>
          </cell>
        </row>
        <row r="59">
          <cell r="S59">
            <v>0.45310766511713552</v>
          </cell>
        </row>
        <row r="115">
          <cell r="K115">
            <v>1.2579399199599786E-2</v>
          </cell>
          <cell r="M115">
            <v>12.565851089922171</v>
          </cell>
          <cell r="P115">
            <v>0.15807085714285707</v>
          </cell>
          <cell r="R115">
            <v>12126.934937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Mekong</v>
          </cell>
          <cell r="J4">
            <v>104.80500000000001</v>
          </cell>
        </row>
        <row r="5">
          <cell r="D5">
            <v>239</v>
          </cell>
          <cell r="G5" t="str">
            <v>Laos</v>
          </cell>
          <cell r="J5">
            <v>17.323999999999998</v>
          </cell>
        </row>
        <row r="6">
          <cell r="K6">
            <v>371616</v>
          </cell>
        </row>
        <row r="7">
          <cell r="D7">
            <v>42278</v>
          </cell>
        </row>
        <row r="8">
          <cell r="D8">
            <v>12860.625172287226</v>
          </cell>
          <cell r="H8" t="str">
            <v>2</v>
          </cell>
        </row>
        <row r="9">
          <cell r="D9">
            <v>13.950945422588417</v>
          </cell>
        </row>
        <row r="47">
          <cell r="R47">
            <v>1800</v>
          </cell>
        </row>
        <row r="48">
          <cell r="R48" t="str">
            <v>Straight</v>
          </cell>
        </row>
        <row r="49">
          <cell r="R49" t="str">
            <v>Agriculture</v>
          </cell>
        </row>
        <row r="50">
          <cell r="S50">
            <v>1.6550752339525476E-2</v>
          </cell>
        </row>
        <row r="54">
          <cell r="S54">
            <v>6.1447046860777588E-3</v>
          </cell>
        </row>
        <row r="56">
          <cell r="S56">
            <v>0.53</v>
          </cell>
        </row>
        <row r="59">
          <cell r="S59">
            <v>0.16253144856978208</v>
          </cell>
        </row>
        <row r="115">
          <cell r="K115">
            <v>1.0127020010004963E-2</v>
          </cell>
          <cell r="M115">
            <v>6.8959951578437426</v>
          </cell>
          <cell r="P115">
            <v>6.9835880952380913E-2</v>
          </cell>
          <cell r="R115">
            <v>41945.680786000004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</v>
          </cell>
        </row>
        <row r="4">
          <cell r="G4" t="str">
            <v>Yellow (Huang He)</v>
          </cell>
          <cell r="J4">
            <v>110.565</v>
          </cell>
        </row>
        <row r="5">
          <cell r="D5">
            <v>2077</v>
          </cell>
          <cell r="G5" t="str">
            <v>China</v>
          </cell>
          <cell r="J5">
            <v>35.504000000000005</v>
          </cell>
        </row>
        <row r="6">
          <cell r="K6">
            <v>543216</v>
          </cell>
        </row>
        <row r="7">
          <cell r="D7">
            <v>42279</v>
          </cell>
        </row>
        <row r="8">
          <cell r="D8">
            <v>627.3196603250035</v>
          </cell>
          <cell r="H8" t="str">
            <v>1</v>
          </cell>
        </row>
        <row r="9">
          <cell r="D9">
            <v>0.48587144049427189</v>
          </cell>
        </row>
        <row r="47">
          <cell r="R47">
            <v>3000</v>
          </cell>
        </row>
        <row r="48">
          <cell r="R48" t="str">
            <v>Braided</v>
          </cell>
        </row>
        <row r="49">
          <cell r="R49" t="str">
            <v>Agriculture</v>
          </cell>
        </row>
        <row r="50">
          <cell r="S50">
            <v>1.6889418511828607E-2</v>
          </cell>
        </row>
        <row r="54">
          <cell r="S54">
            <v>6.4605302268392504E-3</v>
          </cell>
        </row>
        <row r="56">
          <cell r="S56">
            <v>0.08</v>
          </cell>
        </row>
        <row r="59">
          <cell r="S59">
            <v>-2.3892174988844936</v>
          </cell>
        </row>
        <row r="115">
          <cell r="K115">
            <v>1.1446135817908936E-2</v>
          </cell>
          <cell r="M115">
            <v>5.7563781141924784</v>
          </cell>
          <cell r="P115">
            <v>6.5888285714285622E-2</v>
          </cell>
          <cell r="R115">
            <v>15379.776792000001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1.5</v>
          </cell>
        </row>
        <row r="4">
          <cell r="G4" t="str">
            <v>Xinjiang</v>
          </cell>
          <cell r="J4">
            <v>116.77500000000001</v>
          </cell>
        </row>
        <row r="5">
          <cell r="D5">
            <v>2089</v>
          </cell>
          <cell r="G5" t="str">
            <v>China</v>
          </cell>
          <cell r="J5">
            <v>28.484000000000002</v>
          </cell>
        </row>
        <row r="6">
          <cell r="K6">
            <v>15350</v>
          </cell>
        </row>
        <row r="7">
          <cell r="D7">
            <v>42279</v>
          </cell>
        </row>
        <row r="8">
          <cell r="D8">
            <v>0</v>
          </cell>
          <cell r="H8" t="str">
            <v>2</v>
          </cell>
        </row>
        <row r="9">
          <cell r="D9">
            <v>0</v>
          </cell>
        </row>
        <row r="47">
          <cell r="R47">
            <v>500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1.6621775378653933E-2</v>
          </cell>
        </row>
        <row r="54">
          <cell r="S54">
            <v>6.6882701878534061E-3</v>
          </cell>
        </row>
        <row r="56">
          <cell r="S56">
            <v>0.56999999999999995</v>
          </cell>
        </row>
        <row r="59">
          <cell r="S59">
            <v>0.37752590338680458</v>
          </cell>
        </row>
        <row r="115">
          <cell r="K115">
            <v>1.0384634817408691E-2</v>
          </cell>
          <cell r="M115">
            <v>5.7858420829717865</v>
          </cell>
          <cell r="P115">
            <v>6.0083857142857244E-2</v>
          </cell>
          <cell r="R115">
            <v>2413.3883649999998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4.5</v>
          </cell>
        </row>
        <row r="4">
          <cell r="G4" t="str">
            <v>Trinity</v>
          </cell>
          <cell r="J4">
            <v>-95.894000000000005</v>
          </cell>
        </row>
        <row r="5">
          <cell r="D5">
            <v>446</v>
          </cell>
          <cell r="G5" t="str">
            <v>USA</v>
          </cell>
          <cell r="J5">
            <v>31.723999999999997</v>
          </cell>
        </row>
        <row r="6">
          <cell r="K6">
            <v>32643</v>
          </cell>
        </row>
        <row r="7">
          <cell r="D7">
            <v>42279</v>
          </cell>
        </row>
        <row r="8">
          <cell r="D8">
            <v>16.720366476540221</v>
          </cell>
          <cell r="H8" t="str">
            <v>1</v>
          </cell>
        </row>
        <row r="9">
          <cell r="D9">
            <v>0.37575234157075998</v>
          </cell>
        </row>
        <row r="47">
          <cell r="R47">
            <v>50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1.2027204289568084E-2</v>
          </cell>
        </row>
        <row r="54">
          <cell r="S54">
            <v>4.4569130504603467E-3</v>
          </cell>
        </row>
        <row r="56">
          <cell r="S56">
            <v>0.85</v>
          </cell>
        </row>
        <row r="59">
          <cell r="S59">
            <v>0.81361857924093206</v>
          </cell>
        </row>
        <row r="115">
          <cell r="K115">
            <v>4.3246263131565673E-3</v>
          </cell>
          <cell r="M115">
            <v>12.33563229213709</v>
          </cell>
          <cell r="P115">
            <v>5.3346999999999922E-2</v>
          </cell>
          <cell r="R115">
            <v>4227.7244200000005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Chindwin</v>
          </cell>
          <cell r="J4">
            <v>95.174999999999997</v>
          </cell>
        </row>
        <row r="5">
          <cell r="G5" t="str">
            <v>Myanmar</v>
          </cell>
          <cell r="J5">
            <v>22.003999999999998</v>
          </cell>
        </row>
        <row r="6">
          <cell r="K6">
            <v>119702</v>
          </cell>
        </row>
        <row r="7">
          <cell r="D7">
            <v>42279</v>
          </cell>
        </row>
        <row r="8">
          <cell r="D8">
            <v>13143.33001665998</v>
          </cell>
          <cell r="H8" t="str">
            <v>2</v>
          </cell>
        </row>
        <row r="9">
          <cell r="D9">
            <v>69.207735972536426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1.8025607948568851E-2</v>
          </cell>
        </row>
        <row r="54">
          <cell r="S54">
            <v>6.0908878178548929E-3</v>
          </cell>
        </row>
        <row r="56">
          <cell r="S56">
            <v>0.59</v>
          </cell>
        </row>
        <row r="59">
          <cell r="S59">
            <v>7.0193240793058997E-2</v>
          </cell>
        </row>
        <row r="115">
          <cell r="K115">
            <v>8.5103071535767832E-3</v>
          </cell>
          <cell r="M115">
            <v>8.50970628660294</v>
          </cell>
          <cell r="P115">
            <v>7.2420214285714324E-2</v>
          </cell>
          <cell r="R115">
            <v>25507.161957</v>
          </cell>
        </row>
      </sheetData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Chindwin</v>
          </cell>
          <cell r="J4">
            <v>94.905000000000001</v>
          </cell>
        </row>
        <row r="5">
          <cell r="G5" t="str">
            <v>Myanmar</v>
          </cell>
          <cell r="J5">
            <v>24.793999999999997</v>
          </cell>
        </row>
        <row r="6">
          <cell r="K6">
            <v>63977</v>
          </cell>
        </row>
        <row r="7">
          <cell r="D7">
            <v>42279</v>
          </cell>
        </row>
        <row r="8">
          <cell r="D8">
            <v>6892.8118121624866</v>
          </cell>
          <cell r="H8" t="str">
            <v>2</v>
          </cell>
        </row>
        <row r="9">
          <cell r="D9">
            <v>87.04492240459976</v>
          </cell>
        </row>
        <row r="47">
          <cell r="R47">
            <v>700</v>
          </cell>
        </row>
        <row r="48">
          <cell r="R48" t="str">
            <v>Anastomosed</v>
          </cell>
        </row>
        <row r="49">
          <cell r="R49" t="str">
            <v>Forest</v>
          </cell>
        </row>
        <row r="50">
          <cell r="S50">
            <v>2.7665395473683321E-2</v>
          </cell>
        </row>
        <row r="54">
          <cell r="S54">
            <v>8.2212900391157341E-3</v>
          </cell>
        </row>
        <row r="56">
          <cell r="S56">
            <v>0.66</v>
          </cell>
        </row>
        <row r="59">
          <cell r="S59">
            <v>0.44426407574064919</v>
          </cell>
        </row>
        <row r="115">
          <cell r="K115">
            <v>1.0125122311155603E-2</v>
          </cell>
          <cell r="M115">
            <v>13.765844289040396</v>
          </cell>
          <cell r="P115">
            <v>0.13938085714285686</v>
          </cell>
          <cell r="R115">
            <v>20227.444092000002</v>
          </cell>
        </row>
      </sheetData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4</v>
          </cell>
        </row>
        <row r="4">
          <cell r="G4" t="str">
            <v>IrrawaddyTrib</v>
          </cell>
          <cell r="J4">
            <v>94.995000000000005</v>
          </cell>
        </row>
        <row r="5">
          <cell r="G5" t="str">
            <v>Myanmar</v>
          </cell>
          <cell r="J5">
            <v>17.323999999999998</v>
          </cell>
        </row>
        <row r="6">
          <cell r="K6">
            <v>37011</v>
          </cell>
        </row>
        <row r="7">
          <cell r="D7">
            <v>42279</v>
          </cell>
        </row>
        <row r="8">
          <cell r="D8">
            <v>24204.673732114985</v>
          </cell>
          <cell r="H8" t="str">
            <v>2</v>
          </cell>
        </row>
        <row r="9">
          <cell r="D9">
            <v>410.14945488600029</v>
          </cell>
        </row>
        <row r="47">
          <cell r="R47">
            <v>100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4.9898252185342405E-2</v>
          </cell>
        </row>
        <row r="54">
          <cell r="S54">
            <v>1.493842951656978E-2</v>
          </cell>
        </row>
        <row r="56">
          <cell r="S56">
            <v>0.87</v>
          </cell>
        </row>
        <row r="59">
          <cell r="S59">
            <v>0.88689815810619155</v>
          </cell>
        </row>
        <row r="115">
          <cell r="K115">
            <v>1.8015695597798913E-2</v>
          </cell>
          <cell r="M115">
            <v>10.92406890045616</v>
          </cell>
          <cell r="P115">
            <v>0.19680470000000005</v>
          </cell>
          <cell r="R115">
            <v>35245.185608</v>
          </cell>
        </row>
      </sheetData>
      <sheetData sheetId="2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2.5</v>
          </cell>
        </row>
        <row r="4">
          <cell r="G4" t="str">
            <v>Irrawaddy</v>
          </cell>
          <cell r="J4">
            <v>96.614999999999995</v>
          </cell>
        </row>
        <row r="5">
          <cell r="G5" t="str">
            <v>Myanmar</v>
          </cell>
          <cell r="J5">
            <v>24.344000000000001</v>
          </cell>
        </row>
        <row r="6">
          <cell r="K6">
            <v>74436</v>
          </cell>
        </row>
        <row r="7">
          <cell r="D7">
            <v>42279</v>
          </cell>
        </row>
        <row r="8">
          <cell r="D8">
            <v>19543.503983267496</v>
          </cell>
          <cell r="H8" t="str">
            <v>4</v>
          </cell>
        </row>
        <row r="9">
          <cell r="D9">
            <v>137.65045931232456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1.8351811031251997E-2</v>
          </cell>
        </row>
        <row r="54">
          <cell r="S54">
            <v>7.3979355137126527E-3</v>
          </cell>
        </row>
        <row r="56">
          <cell r="S56">
            <v>0.68</v>
          </cell>
        </row>
        <row r="59">
          <cell r="S59">
            <v>0.36333487886265292</v>
          </cell>
        </row>
        <row r="115">
          <cell r="K115">
            <v>1.2547771135567791E-2</v>
          </cell>
          <cell r="M115">
            <v>6.8706909148575299</v>
          </cell>
          <cell r="P115">
            <v>8.6211857142857173E-2</v>
          </cell>
          <cell r="R115">
            <v>17241.745467999997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Irrawaddy</v>
          </cell>
          <cell r="J4">
            <v>96.075000000000003</v>
          </cell>
        </row>
        <row r="5">
          <cell r="G5" t="str">
            <v>Myanmar</v>
          </cell>
          <cell r="J5">
            <v>23.624000000000002</v>
          </cell>
        </row>
        <row r="6">
          <cell r="K6">
            <v>106038</v>
          </cell>
        </row>
        <row r="7">
          <cell r="D7">
            <v>42279</v>
          </cell>
        </row>
        <row r="8">
          <cell r="D8">
            <v>7609.9537440124841</v>
          </cell>
          <cell r="H8" t="str">
            <v>2</v>
          </cell>
        </row>
        <row r="9">
          <cell r="D9">
            <v>46.843239408785884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3.8857966692493986E-2</v>
          </cell>
        </row>
        <row r="54">
          <cell r="S54">
            <v>1.1105296493521105E-2</v>
          </cell>
        </row>
        <row r="56">
          <cell r="S56">
            <v>0.8</v>
          </cell>
        </row>
        <row r="59">
          <cell r="S59">
            <v>0.8109011291934396</v>
          </cell>
        </row>
        <row r="115">
          <cell r="K115">
            <v>1.6385502001000474E-2</v>
          </cell>
          <cell r="M115">
            <v>8.8933584609275531</v>
          </cell>
          <cell r="P115">
            <v>0.14572214285714291</v>
          </cell>
          <cell r="R115">
            <v>20762.417816999998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2</v>
          </cell>
        </row>
        <row r="4">
          <cell r="G4" t="str">
            <v>Irrawaddy</v>
          </cell>
          <cell r="J4">
            <v>94.814999999999998</v>
          </cell>
        </row>
        <row r="5">
          <cell r="G5" t="str">
            <v>Myanmar</v>
          </cell>
          <cell r="J5">
            <v>20.564</v>
          </cell>
        </row>
        <row r="6">
          <cell r="K6">
            <v>328795</v>
          </cell>
        </row>
        <row r="7">
          <cell r="D7">
            <v>42279</v>
          </cell>
        </row>
        <row r="8">
          <cell r="D8">
            <v>32329.924059165001</v>
          </cell>
          <cell r="H8" t="str">
            <v>3</v>
          </cell>
        </row>
        <row r="9">
          <cell r="D9">
            <v>59.104123459938322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2.7163352424178482E-2</v>
          </cell>
        </row>
        <row r="54">
          <cell r="S54">
            <v>9.1875832196508505E-3</v>
          </cell>
        </row>
        <row r="56">
          <cell r="S56">
            <v>0.56999999999999995</v>
          </cell>
        </row>
        <row r="59">
          <cell r="S59">
            <v>0.17404642289359185</v>
          </cell>
        </row>
        <row r="115">
          <cell r="K115">
            <v>1.4171607553776942E-2</v>
          </cell>
          <cell r="M115">
            <v>7.721112161295288</v>
          </cell>
          <cell r="P115">
            <v>0.10942057142857131</v>
          </cell>
          <cell r="R115">
            <v>35891.440246999999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Ganges River</v>
          </cell>
          <cell r="J4">
            <v>88.064999999999998</v>
          </cell>
        </row>
        <row r="5">
          <cell r="D5">
            <v>193</v>
          </cell>
          <cell r="G5" t="str">
            <v>India</v>
          </cell>
          <cell r="J5">
            <v>24.613999999999997</v>
          </cell>
        </row>
        <row r="6">
          <cell r="K6">
            <v>918378</v>
          </cell>
        </row>
        <row r="7">
          <cell r="D7">
            <v>42279</v>
          </cell>
        </row>
        <row r="8">
          <cell r="D8">
            <v>18876.991477277479</v>
          </cell>
          <cell r="H8" t="str">
            <v>1</v>
          </cell>
        </row>
        <row r="9">
          <cell r="D9">
            <v>15.650530271368165</v>
          </cell>
        </row>
        <row r="47">
          <cell r="R47">
            <v>1000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3.3288087062146504E-2</v>
          </cell>
        </row>
        <row r="54">
          <cell r="S54">
            <v>8.9141428939595018E-3</v>
          </cell>
        </row>
        <row r="56">
          <cell r="S56">
            <v>0.68</v>
          </cell>
        </row>
        <row r="59">
          <cell r="S59">
            <v>0.45007212092359494</v>
          </cell>
        </row>
        <row r="115">
          <cell r="K115">
            <v>1.2387321160580285E-2</v>
          </cell>
          <cell r="M115">
            <v>12.233603170862853</v>
          </cell>
          <cell r="P115">
            <v>0.1515415714285715</v>
          </cell>
          <cell r="R115">
            <v>70138.457458999997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Ganges River</v>
          </cell>
          <cell r="J4">
            <v>86.174999999999997</v>
          </cell>
        </row>
        <row r="5">
          <cell r="D5">
            <v>195</v>
          </cell>
          <cell r="G5" t="str">
            <v>India</v>
          </cell>
          <cell r="J5">
            <v>25.334000000000003</v>
          </cell>
        </row>
        <row r="6">
          <cell r="K6">
            <v>788869</v>
          </cell>
        </row>
        <row r="7">
          <cell r="D7">
            <v>42279</v>
          </cell>
        </row>
        <row r="8">
          <cell r="D8">
            <v>21847.210214000021</v>
          </cell>
          <cell r="H8" t="str">
            <v>2</v>
          </cell>
        </row>
        <row r="9">
          <cell r="D9">
            <v>18.443405253685231</v>
          </cell>
        </row>
        <row r="47">
          <cell r="R47">
            <v>2000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2.7122730634514831E-2</v>
          </cell>
        </row>
        <row r="54">
          <cell r="S54">
            <v>9.5211597189080854E-3</v>
          </cell>
        </row>
        <row r="56">
          <cell r="S56">
            <v>0.62</v>
          </cell>
        </row>
        <row r="59">
          <cell r="S59">
            <v>0.53568780591025544</v>
          </cell>
        </row>
        <row r="115">
          <cell r="K115">
            <v>1.2454430715357677E-2</v>
          </cell>
          <cell r="M115">
            <v>11.396299984744196</v>
          </cell>
          <cell r="P115">
            <v>0.14193442857142835</v>
          </cell>
          <cell r="R115">
            <v>74530.317993000004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Gandak River</v>
          </cell>
          <cell r="J4">
            <v>84.375</v>
          </cell>
        </row>
        <row r="5">
          <cell r="D5">
            <v>198</v>
          </cell>
          <cell r="G5" t="str">
            <v>India</v>
          </cell>
          <cell r="J5">
            <v>26.774000000000001</v>
          </cell>
        </row>
        <row r="6">
          <cell r="K6">
            <v>43387</v>
          </cell>
        </row>
        <row r="7">
          <cell r="D7">
            <v>42279</v>
          </cell>
        </row>
        <row r="8">
          <cell r="D8">
            <v>2464.1448132975056</v>
          </cell>
          <cell r="H8" t="str">
            <v>1</v>
          </cell>
        </row>
        <row r="9">
          <cell r="D9">
            <v>35.100141897272479</v>
          </cell>
        </row>
        <row r="47">
          <cell r="R47">
            <v>400</v>
          </cell>
        </row>
        <row r="48">
          <cell r="R48" t="str">
            <v>Anastomosed</v>
          </cell>
        </row>
        <row r="49">
          <cell r="R49" t="str">
            <v>Agriculture</v>
          </cell>
        </row>
        <row r="50">
          <cell r="S50">
            <v>2.0317779111249431E-2</v>
          </cell>
        </row>
        <row r="54">
          <cell r="S54">
            <v>8.023541814455944E-3</v>
          </cell>
        </row>
        <row r="56">
          <cell r="S56">
            <v>0.65</v>
          </cell>
        </row>
        <row r="59">
          <cell r="S59">
            <v>0.64347295840287533</v>
          </cell>
        </row>
        <row r="115">
          <cell r="K115">
            <v>9.0321235617808922E-3</v>
          </cell>
          <cell r="M115">
            <v>10.389899617842884</v>
          </cell>
          <cell r="P115">
            <v>9.3842857142857006E-2</v>
          </cell>
          <cell r="R115">
            <v>11473.101173999999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Ghaghra River</v>
          </cell>
          <cell r="J4">
            <v>81.765000000000001</v>
          </cell>
        </row>
        <row r="5">
          <cell r="D5">
            <v>199</v>
          </cell>
          <cell r="G5" t="str">
            <v>India</v>
          </cell>
          <cell r="J5">
            <v>26.863999999999997</v>
          </cell>
        </row>
        <row r="6">
          <cell r="K6">
            <v>87434</v>
          </cell>
        </row>
        <row r="7">
          <cell r="D7">
            <v>42278</v>
          </cell>
        </row>
        <row r="8">
          <cell r="D8">
            <v>896.20928290000302</v>
          </cell>
          <cell r="H8" t="str">
            <v>1</v>
          </cell>
        </row>
        <row r="9">
          <cell r="D9">
            <v>8.8338886047910155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2.038875485624855E-2</v>
          </cell>
        </row>
        <row r="54">
          <cell r="S54">
            <v>5.9201127028429817E-3</v>
          </cell>
        </row>
        <row r="56">
          <cell r="S56">
            <v>0.67</v>
          </cell>
        </row>
        <row r="59">
          <cell r="S59">
            <v>0.77498351481938177</v>
          </cell>
        </row>
        <row r="115">
          <cell r="K115">
            <v>7.9137711355677601E-3</v>
          </cell>
          <cell r="M115">
            <v>12.71893166499728</v>
          </cell>
          <cell r="P115">
            <v>0.10065471428571426</v>
          </cell>
          <cell r="R115">
            <v>17700.373489000001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3.5</v>
          </cell>
        </row>
        <row r="4">
          <cell r="G4" t="str">
            <v>Ghagrha River</v>
          </cell>
          <cell r="J4">
            <v>81.314999999999998</v>
          </cell>
        </row>
        <row r="5">
          <cell r="D5">
            <v>200</v>
          </cell>
          <cell r="G5" t="str">
            <v>India</v>
          </cell>
          <cell r="J5">
            <v>27.494</v>
          </cell>
        </row>
        <row r="6">
          <cell r="K6">
            <v>59963</v>
          </cell>
        </row>
        <row r="7">
          <cell r="D7">
            <v>42278</v>
          </cell>
        </row>
        <row r="8">
          <cell r="D8">
            <v>0</v>
          </cell>
          <cell r="H8" t="str">
            <v>1</v>
          </cell>
        </row>
        <row r="9">
          <cell r="D9">
            <v>0.97906863518958365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2.4562772882676019E-2</v>
          </cell>
        </row>
        <row r="54">
          <cell r="S54">
            <v>7.9555464041524138E-3</v>
          </cell>
        </row>
        <row r="56">
          <cell r="S56">
            <v>0.68</v>
          </cell>
        </row>
        <row r="59">
          <cell r="S59">
            <v>0.70657816626014358</v>
          </cell>
        </row>
        <row r="115">
          <cell r="K115">
            <v>8.7812856428214348E-3</v>
          </cell>
          <cell r="M115">
            <v>12.359335700641891</v>
          </cell>
          <cell r="P115">
            <v>0.10853085714285704</v>
          </cell>
          <cell r="R115">
            <v>11651.593116</v>
          </cell>
        </row>
      </sheetData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</sheetNames>
    <sheetDataSet>
      <sheetData sheetId="0"/>
      <sheetData sheetId="1">
        <row r="3">
          <cell r="M3">
            <v>3</v>
          </cell>
        </row>
        <row r="4">
          <cell r="G4" t="str">
            <v>Ghaghra River</v>
          </cell>
          <cell r="J4">
            <v>82.394999999999996</v>
          </cell>
        </row>
        <row r="5">
          <cell r="D5">
            <v>203</v>
          </cell>
          <cell r="G5" t="str">
            <v>India</v>
          </cell>
          <cell r="J5">
            <v>26.683999999999997</v>
          </cell>
        </row>
        <row r="6">
          <cell r="K6">
            <v>103142</v>
          </cell>
        </row>
        <row r="7">
          <cell r="D7">
            <v>42278</v>
          </cell>
        </row>
        <row r="8">
          <cell r="D8">
            <v>969.47265418000461</v>
          </cell>
          <cell r="H8" t="str">
            <v>1</v>
          </cell>
        </row>
        <row r="9">
          <cell r="D9">
            <v>6.9353826884637488</v>
          </cell>
        </row>
        <row r="47">
          <cell r="R47">
            <v>400</v>
          </cell>
        </row>
        <row r="48">
          <cell r="R48" t="str">
            <v>Meandering</v>
          </cell>
        </row>
        <row r="49">
          <cell r="R49" t="str">
            <v>Agriculture</v>
          </cell>
        </row>
        <row r="50">
          <cell r="S50">
            <v>1.968121691016618E-2</v>
          </cell>
        </row>
        <row r="54">
          <cell r="S54">
            <v>5.9705519903687941E-3</v>
          </cell>
        </row>
        <row r="56">
          <cell r="S56">
            <v>0.57999999999999996</v>
          </cell>
        </row>
        <row r="59">
          <cell r="S59">
            <v>0.62934770682319208</v>
          </cell>
        </row>
        <row r="115">
          <cell r="K115">
            <v>7.8788954477238791E-3</v>
          </cell>
          <cell r="M115">
            <v>12.574514584135857</v>
          </cell>
          <cell r="P115">
            <v>9.9073285714285531E-2</v>
          </cell>
          <cell r="R115">
            <v>18097.422196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topLeftCell="N4" workbookViewId="0">
      <selection activeCell="A40" sqref="A1:V40"/>
    </sheetView>
  </sheetViews>
  <sheetFormatPr defaultRowHeight="15" x14ac:dyDescent="0.25"/>
  <cols>
    <col min="2" max="2" width="9.140625" style="3"/>
    <col min="3" max="3" width="9.140625" style="1"/>
    <col min="5" max="5" width="9.140625" style="5"/>
    <col min="6" max="6" width="12.85546875" style="5" customWidth="1"/>
    <col min="8" max="8" width="9.140625" style="5"/>
    <col min="9" max="9" width="12" style="5" customWidth="1"/>
    <col min="10" max="10" width="15.5703125" customWidth="1"/>
    <col min="11" max="11" width="11.28515625" style="1" customWidth="1"/>
    <col min="12" max="13" width="9.140625" style="4"/>
    <col min="16" max="16" width="12.140625" style="6" customWidth="1"/>
    <col min="17" max="17" width="21.5703125" customWidth="1"/>
    <col min="18" max="18" width="16.5703125" customWidth="1"/>
    <col min="19" max="19" width="12.140625" style="10" customWidth="1"/>
    <col min="20" max="20" width="23.140625" customWidth="1"/>
    <col min="21" max="21" width="13.5703125" customWidth="1"/>
  </cols>
  <sheetData>
    <row r="1" spans="1:22" x14ac:dyDescent="0.25">
      <c r="A1" t="s">
        <v>0</v>
      </c>
      <c r="B1" s="3" t="s">
        <v>1</v>
      </c>
      <c r="C1" s="1" t="s">
        <v>2</v>
      </c>
      <c r="D1" t="s">
        <v>3</v>
      </c>
      <c r="E1" s="5" t="s">
        <v>4</v>
      </c>
      <c r="F1" s="5" t="s">
        <v>12</v>
      </c>
      <c r="G1" t="s">
        <v>5</v>
      </c>
      <c r="H1" s="5" t="s">
        <v>6</v>
      </c>
      <c r="I1" s="5" t="s">
        <v>7</v>
      </c>
      <c r="J1" s="5" t="s">
        <v>9</v>
      </c>
      <c r="K1" s="1" t="s">
        <v>8</v>
      </c>
      <c r="L1" s="4" t="s">
        <v>10</v>
      </c>
      <c r="M1" s="4" t="s">
        <v>11</v>
      </c>
      <c r="N1" t="s">
        <v>13</v>
      </c>
      <c r="O1" t="s">
        <v>15</v>
      </c>
      <c r="P1" s="6" t="s">
        <v>17</v>
      </c>
      <c r="Q1" t="s">
        <v>14</v>
      </c>
      <c r="R1" t="s">
        <v>18</v>
      </c>
      <c r="S1" s="10" t="s">
        <v>16</v>
      </c>
      <c r="T1" t="s">
        <v>20</v>
      </c>
      <c r="U1" t="s">
        <v>19</v>
      </c>
      <c r="V1" t="s">
        <v>21</v>
      </c>
    </row>
    <row r="2" spans="1:22" x14ac:dyDescent="0.25">
      <c r="A2">
        <f>[1]Sheet2!$D$5</f>
        <v>20</v>
      </c>
      <c r="B2" s="3">
        <f>[1]Sheet2!$M$3</f>
        <v>2</v>
      </c>
      <c r="C2" s="1">
        <f>[1]Sheet2!$M$115</f>
        <v>8.1804283856767608</v>
      </c>
      <c r="D2" s="1">
        <f>[1]Sheet2!$S$56</f>
        <v>0.6</v>
      </c>
      <c r="E2" s="5">
        <f>[1]Sheet2!$K$115</f>
        <v>2.3060720360180101E-2</v>
      </c>
      <c r="F2" s="5">
        <f>[1]Sheet2!$P$115</f>
        <v>0.18864657142857133</v>
      </c>
      <c r="G2" s="2">
        <f>[1]Sheet2!$R$115</f>
        <v>61305.143798999998</v>
      </c>
      <c r="H2" s="5">
        <f>[1]Sheet2!$S$50</f>
        <v>4.3339817109321971E-2</v>
      </c>
      <c r="I2" s="5">
        <f>[1]Sheet2!$S$54</f>
        <v>1.7052565750598984E-2</v>
      </c>
      <c r="J2">
        <f>[1]Sheet2!$K$6</f>
        <v>506475</v>
      </c>
      <c r="K2" s="1">
        <f>[1]Sheet2!$S$59</f>
        <v>0.19096561407874868</v>
      </c>
      <c r="L2" s="4">
        <f>[1]Sheet2!$J$5</f>
        <v>25.514000000000003</v>
      </c>
      <c r="M2" s="4">
        <f>[1]Sheet2!$J$4</f>
        <v>89.775000000000006</v>
      </c>
      <c r="N2" s="7">
        <f>[1]Sheet2!$D$8</f>
        <v>41915.173643474933</v>
      </c>
      <c r="O2" s="7" t="str">
        <f>[1]Sheet2!$H$8</f>
        <v>2</v>
      </c>
      <c r="P2" s="8">
        <f>[1]Sheet2!$D$9</f>
        <v>50.017376403739895</v>
      </c>
      <c r="Q2" s="9" t="str">
        <f>[1]Sheet2!$G$4</f>
        <v>Jamuna River</v>
      </c>
      <c r="R2" s="9" t="str">
        <f>[1]Sheet2!$G$5</f>
        <v>Bangladesh</v>
      </c>
      <c r="S2" s="11">
        <f>[1]Sheet2!$D$7</f>
        <v>42279</v>
      </c>
      <c r="T2">
        <f>[1]Sheet2!$R$47</f>
        <v>2000</v>
      </c>
      <c r="U2" t="str">
        <f>[1]Sheet2!$R$48</f>
        <v>Braided</v>
      </c>
      <c r="V2" t="str">
        <f>[1]Sheet2!$R$49</f>
        <v>Agriculture</v>
      </c>
    </row>
    <row r="3" spans="1:22" x14ac:dyDescent="0.25">
      <c r="A3">
        <f>[22]Sheet2!$D$5</f>
        <v>21</v>
      </c>
      <c r="B3" s="3">
        <f>[22]Sheet2!$M$3</f>
        <v>2</v>
      </c>
      <c r="C3" s="1">
        <f>[22]Sheet2!$M$115</f>
        <v>11.791685098506431</v>
      </c>
      <c r="D3" s="1">
        <f>[22]Sheet2!$S$56</f>
        <v>0.28999999999999998</v>
      </c>
      <c r="E3" s="5">
        <f>[22]Sheet2!$K$115</f>
        <v>6.1210807903952025E-3</v>
      </c>
      <c r="F3" s="5">
        <f>[22]Sheet2!$P$115</f>
        <v>7.2177857142857071E-2</v>
      </c>
      <c r="G3" s="2">
        <f>[22]Sheet2!$R$115</f>
        <v>38529.497227</v>
      </c>
      <c r="H3" s="5">
        <f>[22]Sheet2!$S$50</f>
        <v>8.5836382166022598E-3</v>
      </c>
      <c r="I3" s="5">
        <f>[22]Sheet2!$S$54</f>
        <v>4.376436791015079E-3</v>
      </c>
      <c r="J3">
        <f>[22]Sheet2!$K$6</f>
        <v>262424</v>
      </c>
      <c r="K3" s="1">
        <f>[22]Sheet2!$S$59</f>
        <v>-0.18657015586963843</v>
      </c>
      <c r="L3" s="4">
        <f>[22]Sheet2!$J$5</f>
        <v>-13.095000000000001</v>
      </c>
      <c r="M3" s="4">
        <f>[22]Sheet2!$J$4</f>
        <v>-43.423999999999999</v>
      </c>
      <c r="N3" s="7">
        <f>[22]Sheet2!$D$8</f>
        <v>2300.2127274575178</v>
      </c>
      <c r="O3" s="7" t="str">
        <f>[22]Sheet2!$H$8</f>
        <v>2</v>
      </c>
      <c r="P3" s="8">
        <f>[22]Sheet2!$D$9</f>
        <v>5.0161045412332177</v>
      </c>
      <c r="Q3" s="9" t="str">
        <f>[22]Sheet2!$G$4</f>
        <v>Sao Francisco</v>
      </c>
      <c r="R3" s="9" t="str">
        <f>[22]Sheet2!$G$5</f>
        <v>Brazil</v>
      </c>
      <c r="S3" s="11">
        <f>[22]Sheet2!$D$7</f>
        <v>42279</v>
      </c>
      <c r="T3">
        <f>[22]Sheet2!$R$47</f>
        <v>600</v>
      </c>
      <c r="U3" t="str">
        <f>[22]Sheet2!$R$48</f>
        <v>Meandering</v>
      </c>
      <c r="V3" t="str">
        <f>[22]Sheet2!$R$49</f>
        <v>Agriculture</v>
      </c>
    </row>
    <row r="4" spans="1:22" x14ac:dyDescent="0.25">
      <c r="A4">
        <f>[23]Sheet2!$D$5</f>
        <v>22</v>
      </c>
      <c r="B4" s="3">
        <f>[23]Sheet2!$M$3</f>
        <v>2.5</v>
      </c>
      <c r="C4" s="1">
        <f>[23]Sheet2!$M$115</f>
        <v>5.9077261258905098</v>
      </c>
      <c r="D4" s="1">
        <f>[23]Sheet2!$S$56</f>
        <v>0.65</v>
      </c>
      <c r="E4" s="5">
        <f>[23]Sheet2!$K$115</f>
        <v>8.6912176088044107E-3</v>
      </c>
      <c r="F4" s="5">
        <f>[23]Sheet2!$P$115</f>
        <v>5.1345333333333465E-2</v>
      </c>
      <c r="G4" s="2">
        <f>[23]Sheet2!$R$115</f>
        <v>45380.756500000003</v>
      </c>
      <c r="H4" s="5">
        <f>[23]Sheet2!$S$50</f>
        <v>1.1571147923894813E-2</v>
      </c>
      <c r="I4" s="5">
        <f>[23]Sheet2!$S$54</f>
        <v>5.026010332508604E-3</v>
      </c>
      <c r="J4">
        <f>[23]Sheet2!$K$6</f>
        <v>422812</v>
      </c>
      <c r="K4" s="1">
        <f>[23]Sheet2!$S$59</f>
        <v>0.69160062353153295</v>
      </c>
      <c r="L4" s="4">
        <f>[23]Sheet2!$J$5</f>
        <v>-10.574999999999999</v>
      </c>
      <c r="M4" s="4">
        <f>[23]Sheet2!$J$4</f>
        <v>-42.614000000000004</v>
      </c>
      <c r="N4" s="7">
        <f>[23]Sheet2!$D$8</f>
        <v>534.7423923201859</v>
      </c>
      <c r="O4" s="7" t="str">
        <f>[23]Sheet2!$H$8</f>
        <v>1</v>
      </c>
      <c r="P4" s="8">
        <f>[23]Sheet2!$D$9</f>
        <v>0.75920231044498299</v>
      </c>
      <c r="Q4" s="9" t="str">
        <f>[23]Sheet2!$G$4</f>
        <v>Sao Francisco</v>
      </c>
      <c r="R4" s="9" t="str">
        <f>[23]Sheet2!$G$5</f>
        <v>Brazil</v>
      </c>
      <c r="S4" s="11">
        <f>[23]Sheet2!$D$7</f>
        <v>42279</v>
      </c>
      <c r="T4">
        <f>[23]Sheet2!$R$47</f>
        <v>1800</v>
      </c>
      <c r="U4" t="str">
        <f>[23]Sheet2!$R$48</f>
        <v>Meandering</v>
      </c>
      <c r="V4" t="str">
        <f>[23]Sheet2!$R$49</f>
        <v>Agriculture</v>
      </c>
    </row>
    <row r="5" spans="1:22" x14ac:dyDescent="0.25">
      <c r="A5">
        <v>23</v>
      </c>
      <c r="B5" s="3">
        <f>[34]Sheet2!$M$3</f>
        <v>2</v>
      </c>
      <c r="C5" s="1">
        <f>[34]Sheet2!$M$115</f>
        <v>8.50970628660294</v>
      </c>
      <c r="D5" s="1">
        <f>[34]Sheet2!$S$56</f>
        <v>0.59</v>
      </c>
      <c r="E5" s="5">
        <f>[34]Sheet2!$K$115</f>
        <v>8.5103071535767832E-3</v>
      </c>
      <c r="F5" s="5">
        <f>[34]Sheet2!$P$115</f>
        <v>7.2420214285714324E-2</v>
      </c>
      <c r="G5" s="2">
        <f>[34]Sheet2!$R$115</f>
        <v>25507.161957</v>
      </c>
      <c r="H5" s="5">
        <f>[34]Sheet2!$S$50</f>
        <v>1.8025607948568851E-2</v>
      </c>
      <c r="I5" s="5">
        <f>[34]Sheet2!$S$54</f>
        <v>6.0908878178548929E-3</v>
      </c>
      <c r="J5">
        <f>[34]Sheet2!$K$6</f>
        <v>119702</v>
      </c>
      <c r="K5" s="1">
        <f>[34]Sheet2!$S$59</f>
        <v>7.0193240793058997E-2</v>
      </c>
      <c r="L5" s="4">
        <f>[34]Sheet2!$J$5</f>
        <v>22.003999999999998</v>
      </c>
      <c r="M5" s="4">
        <f>[34]Sheet2!$J$4</f>
        <v>95.174999999999997</v>
      </c>
      <c r="N5" s="7">
        <f>[34]Sheet2!$D$8</f>
        <v>13143.33001665998</v>
      </c>
      <c r="O5" s="7" t="str">
        <f>[34]Sheet2!$H$8</f>
        <v>2</v>
      </c>
      <c r="P5" s="8">
        <f>[34]Sheet2!$D$9</f>
        <v>69.207735972536426</v>
      </c>
      <c r="Q5" s="9" t="str">
        <f>[34]Sheet2!$G$4</f>
        <v>Chindwin</v>
      </c>
      <c r="R5" s="9" t="str">
        <f>[34]Sheet2!$G$5</f>
        <v>Myanmar</v>
      </c>
      <c r="S5" s="11">
        <f>[34]Sheet2!$D$7</f>
        <v>42279</v>
      </c>
      <c r="T5">
        <f>[34]Sheet2!$R$47</f>
        <v>1000</v>
      </c>
      <c r="U5" t="str">
        <f>[34]Sheet2!$R$48</f>
        <v>Anastomosed</v>
      </c>
      <c r="V5" t="str">
        <f>[34]Sheet2!$R$49</f>
        <v>Agriculture</v>
      </c>
    </row>
    <row r="6" spans="1:22" x14ac:dyDescent="0.25">
      <c r="A6">
        <v>24</v>
      </c>
      <c r="B6" s="3">
        <f>[35]Sheet2!$M$3</f>
        <v>3</v>
      </c>
      <c r="C6" s="1">
        <f>[35]Sheet2!$M$115</f>
        <v>13.765844289040396</v>
      </c>
      <c r="D6" s="1">
        <f>[35]Sheet2!$S$56</f>
        <v>0.66</v>
      </c>
      <c r="E6" s="5">
        <f>[35]Sheet2!$K$115</f>
        <v>1.0125122311155603E-2</v>
      </c>
      <c r="F6" s="5">
        <f>[35]Sheet2!$P$115</f>
        <v>0.13938085714285686</v>
      </c>
      <c r="G6" s="2">
        <f>[35]Sheet2!$R$115</f>
        <v>20227.444092000002</v>
      </c>
      <c r="H6" s="5">
        <f>[35]Sheet2!$S$50</f>
        <v>2.7665395473683321E-2</v>
      </c>
      <c r="I6" s="5">
        <f>[35]Sheet2!$S$54</f>
        <v>8.2212900391157341E-3</v>
      </c>
      <c r="J6">
        <f>[35]Sheet2!$K$6</f>
        <v>63977</v>
      </c>
      <c r="K6" s="1">
        <f>[35]Sheet2!$S$59</f>
        <v>0.44426407574064919</v>
      </c>
      <c r="L6" s="4">
        <f>[35]Sheet2!$J$5</f>
        <v>24.793999999999997</v>
      </c>
      <c r="M6" s="4">
        <f>[35]Sheet2!$J$4</f>
        <v>94.905000000000001</v>
      </c>
      <c r="N6" s="7">
        <f>[35]Sheet2!$D$8</f>
        <v>6892.8118121624866</v>
      </c>
      <c r="O6" s="7" t="str">
        <f>[35]Sheet2!$H$8</f>
        <v>2</v>
      </c>
      <c r="P6" s="8">
        <f>[35]Sheet2!$D$9</f>
        <v>87.04492240459976</v>
      </c>
      <c r="Q6" s="9" t="str">
        <f>[35]Sheet2!$G$4</f>
        <v>Chindwin</v>
      </c>
      <c r="R6" s="9" t="str">
        <f>[35]Sheet2!$G$5</f>
        <v>Myanmar</v>
      </c>
      <c r="S6" s="11">
        <f>[35]Sheet2!$D$7</f>
        <v>42279</v>
      </c>
      <c r="T6">
        <f>[35]Sheet2!$R$47</f>
        <v>700</v>
      </c>
      <c r="U6" t="str">
        <f>[35]Sheet2!$R$48</f>
        <v>Anastomosed</v>
      </c>
      <c r="V6" t="str">
        <f>[35]Sheet2!$R$49</f>
        <v>Forest</v>
      </c>
    </row>
    <row r="7" spans="1:22" x14ac:dyDescent="0.25">
      <c r="A7">
        <v>25</v>
      </c>
      <c r="B7" s="3">
        <f>[36]Sheet2!$M$3</f>
        <v>4</v>
      </c>
      <c r="C7" s="1">
        <f>[36]Sheet2!$M$115</f>
        <v>10.92406890045616</v>
      </c>
      <c r="D7" s="1">
        <f>[36]Sheet2!$S$56</f>
        <v>0.87</v>
      </c>
      <c r="E7" s="5">
        <f>[36]Sheet2!$K$115</f>
        <v>1.8015695597798913E-2</v>
      </c>
      <c r="F7" s="5">
        <f>[36]Sheet2!$P$115</f>
        <v>0.19680470000000005</v>
      </c>
      <c r="G7" s="2">
        <f>[36]Sheet2!$R$115</f>
        <v>35245.185608</v>
      </c>
      <c r="H7" s="5">
        <f>[36]Sheet2!$S$50</f>
        <v>4.9898252185342405E-2</v>
      </c>
      <c r="I7" s="5">
        <f>[36]Sheet2!$S$54</f>
        <v>1.493842951656978E-2</v>
      </c>
      <c r="J7">
        <f>[36]Sheet2!$K$6</f>
        <v>37011</v>
      </c>
      <c r="K7" s="1">
        <f>[36]Sheet2!$S$59</f>
        <v>0.88689815810619155</v>
      </c>
      <c r="L7" s="4">
        <f>[36]Sheet2!$J$5</f>
        <v>17.323999999999998</v>
      </c>
      <c r="M7" s="4">
        <f>[36]Sheet2!$J$4</f>
        <v>94.995000000000005</v>
      </c>
      <c r="N7" s="7">
        <f>[36]Sheet2!$D$8</f>
        <v>24204.673732114985</v>
      </c>
      <c r="O7" s="7" t="str">
        <f>[36]Sheet2!$H$8</f>
        <v>2</v>
      </c>
      <c r="P7" s="8">
        <f>[36]Sheet2!$D$9</f>
        <v>410.14945488600029</v>
      </c>
      <c r="Q7" s="9" t="str">
        <f>[36]Sheet2!$G$4</f>
        <v>IrrawaddyTrib</v>
      </c>
      <c r="R7" s="9" t="str">
        <f>[36]Sheet2!$G$5</f>
        <v>Myanmar</v>
      </c>
      <c r="S7" s="11">
        <f>[36]Sheet2!$D$7</f>
        <v>42279</v>
      </c>
      <c r="T7">
        <f>[36]Sheet2!$R$47</f>
        <v>100</v>
      </c>
      <c r="U7" t="str">
        <f>[36]Sheet2!$R$48</f>
        <v>Meandering</v>
      </c>
      <c r="V7" t="str">
        <f>[36]Sheet2!$R$49</f>
        <v>Agriculture</v>
      </c>
    </row>
    <row r="8" spans="1:22" x14ac:dyDescent="0.25">
      <c r="A8">
        <v>26</v>
      </c>
      <c r="B8" s="3">
        <f>[37]Sheet2!$M$3</f>
        <v>2.5</v>
      </c>
      <c r="C8" s="1">
        <f>[37]Sheet2!$M$115</f>
        <v>6.8706909148575299</v>
      </c>
      <c r="D8" s="1">
        <f>[37]Sheet2!$S$56</f>
        <v>0.68</v>
      </c>
      <c r="E8" s="5">
        <f>[37]Sheet2!$K$115</f>
        <v>1.2547771135567791E-2</v>
      </c>
      <c r="F8" s="5">
        <f>[37]Sheet2!$P$115</f>
        <v>8.6211857142857173E-2</v>
      </c>
      <c r="G8" s="2">
        <f>[37]Sheet2!$R$115</f>
        <v>17241.745467999997</v>
      </c>
      <c r="H8" s="5">
        <f>[37]Sheet2!$S$50</f>
        <v>1.8351811031251997E-2</v>
      </c>
      <c r="I8" s="5">
        <f>[37]Sheet2!$S$54</f>
        <v>7.3979355137126527E-3</v>
      </c>
      <c r="J8">
        <f>[37]Sheet2!$K$6</f>
        <v>74436</v>
      </c>
      <c r="K8" s="1">
        <f>[37]Sheet2!$S$59</f>
        <v>0.36333487886265292</v>
      </c>
      <c r="L8" s="4">
        <f>[37]Sheet2!$J$5</f>
        <v>24.344000000000001</v>
      </c>
      <c r="M8" s="4">
        <f>[37]Sheet2!$J$4</f>
        <v>96.614999999999995</v>
      </c>
      <c r="N8" s="7">
        <f>[37]Sheet2!$D$8</f>
        <v>19543.503983267496</v>
      </c>
      <c r="O8" s="7" t="str">
        <f>[37]Sheet2!$H$8</f>
        <v>4</v>
      </c>
      <c r="P8" s="8">
        <f>[37]Sheet2!$D$9</f>
        <v>137.65045931232456</v>
      </c>
      <c r="Q8" s="9" t="str">
        <f>[37]Sheet2!$G$4</f>
        <v>Irrawaddy</v>
      </c>
      <c r="R8" s="9" t="str">
        <f>[37]Sheet2!$G$5</f>
        <v>Myanmar</v>
      </c>
      <c r="S8" s="11">
        <f>[37]Sheet2!$D$7</f>
        <v>42279</v>
      </c>
      <c r="T8">
        <f>[37]Sheet2!$R$47</f>
        <v>1000</v>
      </c>
      <c r="U8" t="str">
        <f>[37]Sheet2!$R$48</f>
        <v>Anastomosed</v>
      </c>
      <c r="V8" t="str">
        <f>[37]Sheet2!$R$49</f>
        <v>Agriculture</v>
      </c>
    </row>
    <row r="9" spans="1:22" x14ac:dyDescent="0.25">
      <c r="A9">
        <v>27</v>
      </c>
      <c r="B9" s="3">
        <f>[38]Sheet2!$M$3</f>
        <v>3</v>
      </c>
      <c r="C9" s="1">
        <f>[38]Sheet2!$M$115</f>
        <v>8.8933584609275531</v>
      </c>
      <c r="D9" s="1">
        <f>[38]Sheet2!$S$56</f>
        <v>0.8</v>
      </c>
      <c r="E9" s="5">
        <f>[38]Sheet2!$K$115</f>
        <v>1.6385502001000474E-2</v>
      </c>
      <c r="F9" s="5">
        <f>[38]Sheet2!$P$115</f>
        <v>0.14572214285714291</v>
      </c>
      <c r="G9" s="2">
        <f>[38]Sheet2!$R$115</f>
        <v>20762.417816999998</v>
      </c>
      <c r="H9" s="5">
        <f>[38]Sheet2!$S$50</f>
        <v>3.8857966692493986E-2</v>
      </c>
      <c r="I9" s="5">
        <f>[38]Sheet2!$S$54</f>
        <v>1.1105296493521105E-2</v>
      </c>
      <c r="J9">
        <f>[38]Sheet2!$K$6</f>
        <v>106038</v>
      </c>
      <c r="K9" s="1">
        <f>[38]Sheet2!$S$59</f>
        <v>0.8109011291934396</v>
      </c>
      <c r="L9" s="4">
        <f>[38]Sheet2!$J$5</f>
        <v>23.624000000000002</v>
      </c>
      <c r="M9" s="4">
        <f>[38]Sheet2!$J$4</f>
        <v>96.075000000000003</v>
      </c>
      <c r="N9" s="7">
        <f>[38]Sheet2!$D$8</f>
        <v>7609.9537440124841</v>
      </c>
      <c r="O9" s="7" t="str">
        <f>[38]Sheet2!$H$8</f>
        <v>2</v>
      </c>
      <c r="P9" s="8">
        <f>[38]Sheet2!$D$9</f>
        <v>46.843239408785884</v>
      </c>
      <c r="Q9" s="9" t="str">
        <f>[38]Sheet2!$G$4</f>
        <v>Irrawaddy</v>
      </c>
      <c r="R9" s="9" t="str">
        <f>[38]Sheet2!$G$5</f>
        <v>Myanmar</v>
      </c>
      <c r="S9" s="11">
        <f>[38]Sheet2!$D$7</f>
        <v>42279</v>
      </c>
      <c r="T9">
        <f>[38]Sheet2!$R$47</f>
        <v>1000</v>
      </c>
      <c r="U9" t="str">
        <f>[38]Sheet2!$R$48</f>
        <v>Anastomosed</v>
      </c>
      <c r="V9" t="str">
        <f>[38]Sheet2!$R$49</f>
        <v>Agriculture</v>
      </c>
    </row>
    <row r="10" spans="1:22" x14ac:dyDescent="0.25">
      <c r="A10">
        <v>29</v>
      </c>
      <c r="B10" s="3">
        <f>[39]Sheet2!$M$3</f>
        <v>2</v>
      </c>
      <c r="C10" s="1">
        <f>[39]Sheet2!$M$115</f>
        <v>7.721112161295288</v>
      </c>
      <c r="D10" s="1">
        <f>[39]Sheet2!$S$56</f>
        <v>0.56999999999999995</v>
      </c>
      <c r="E10" s="5">
        <f>[39]Sheet2!$K$115</f>
        <v>1.4171607553776942E-2</v>
      </c>
      <c r="F10" s="5">
        <f>[39]Sheet2!$P$115</f>
        <v>0.10942057142857131</v>
      </c>
      <c r="G10" s="2">
        <f>[39]Sheet2!$R$115</f>
        <v>35891.440246999999</v>
      </c>
      <c r="H10" s="5">
        <f>[39]Sheet2!$S$50</f>
        <v>2.7163352424178482E-2</v>
      </c>
      <c r="I10" s="5">
        <f>[39]Sheet2!$S$54</f>
        <v>9.1875832196508505E-3</v>
      </c>
      <c r="J10">
        <f>[39]Sheet2!$K$6</f>
        <v>328795</v>
      </c>
      <c r="K10" s="1">
        <f>[39]Sheet2!$S$59</f>
        <v>0.17404642289359185</v>
      </c>
      <c r="L10" s="4">
        <f>[39]Sheet2!$J$5</f>
        <v>20.564</v>
      </c>
      <c r="M10" s="4">
        <f>[39]Sheet2!$J$4</f>
        <v>94.814999999999998</v>
      </c>
      <c r="N10" s="7">
        <f>[39]Sheet2!$D$8</f>
        <v>32329.924059165001</v>
      </c>
      <c r="O10" s="7" t="str">
        <f>[39]Sheet2!$H$8</f>
        <v>3</v>
      </c>
      <c r="P10" s="8">
        <f>[39]Sheet2!$D$9</f>
        <v>59.104123459938322</v>
      </c>
      <c r="Q10" s="9" t="str">
        <f>[39]Sheet2!$G$4</f>
        <v>Irrawaddy</v>
      </c>
      <c r="R10" s="9" t="str">
        <f>[39]Sheet2!$G$5</f>
        <v>Myanmar</v>
      </c>
      <c r="S10" s="11">
        <f>[39]Sheet2!$D$7</f>
        <v>42279</v>
      </c>
      <c r="T10">
        <f>[39]Sheet2!$R$47</f>
        <v>1000</v>
      </c>
      <c r="U10" t="str">
        <f>[39]Sheet2!$R$48</f>
        <v>Anastomosed</v>
      </c>
      <c r="V10" t="str">
        <f>[39]Sheet2!$R$49</f>
        <v>Agriculture</v>
      </c>
    </row>
    <row r="11" spans="1:22" x14ac:dyDescent="0.25">
      <c r="A11">
        <f>[24]Sheet2!$D$5</f>
        <v>34</v>
      </c>
      <c r="B11" s="3">
        <f>[24]Sheet2!$M$3</f>
        <v>4</v>
      </c>
      <c r="C11" s="1">
        <f>[24]Sheet2!$M$115</f>
        <v>13.288455612105261</v>
      </c>
      <c r="D11" s="1">
        <f>[24]Sheet2!$S$56</f>
        <v>0.79</v>
      </c>
      <c r="E11" s="5">
        <f>[24]Sheet2!$K$115</f>
        <v>2.3286442471235604E-2</v>
      </c>
      <c r="F11" s="5">
        <f>[24]Sheet2!$P$115</f>
        <v>0.30944085714285707</v>
      </c>
      <c r="G11" s="2">
        <f>[24]Sheet2!$R$115</f>
        <v>60874.052001999997</v>
      </c>
      <c r="H11" s="5">
        <f>[24]Sheet2!$S$50</f>
        <v>8.4748867489340227E-2</v>
      </c>
      <c r="I11" s="5">
        <f>[24]Sheet2!$S$54</f>
        <v>1.8711694569569236E-2</v>
      </c>
      <c r="J11">
        <f>[24]Sheet2!$K$6</f>
        <v>758957</v>
      </c>
      <c r="K11" s="1">
        <f>[24]Sheet2!$S$59</f>
        <v>0.77740373274203023</v>
      </c>
      <c r="L11" s="4">
        <f>[24]Sheet2!$J$5</f>
        <v>11.294</v>
      </c>
      <c r="M11" s="4">
        <f>[24]Sheet2!$J$4</f>
        <v>105.255</v>
      </c>
      <c r="N11" s="7">
        <f>[24]Sheet2!$D$8</f>
        <v>19152.258188625099</v>
      </c>
      <c r="O11" s="7" t="str">
        <f>[24]Sheet2!$H$8</f>
        <v>1</v>
      </c>
      <c r="P11" s="8">
        <f>[24]Sheet2!$D$9</f>
        <v>15.227271178495094</v>
      </c>
      <c r="Q11" s="9" t="str">
        <f>[24]Sheet2!$G$4</f>
        <v>Mekong</v>
      </c>
      <c r="R11" s="9" t="str">
        <f>[24]Sheet2!$G$5</f>
        <v>Cambodia</v>
      </c>
      <c r="S11" s="11">
        <f>[24]Sheet2!$D$7</f>
        <v>42278</v>
      </c>
      <c r="T11">
        <f>[24]Sheet2!$R$47</f>
        <v>2000</v>
      </c>
      <c r="U11" t="str">
        <f>[24]Sheet2!$R$48</f>
        <v>Meandering</v>
      </c>
      <c r="V11" t="str">
        <f>[24]Sheet2!$R$49</f>
        <v>Agriculture</v>
      </c>
    </row>
    <row r="12" spans="1:22" x14ac:dyDescent="0.25">
      <c r="A12">
        <f>[2]Sheet2!$D$5</f>
        <v>51</v>
      </c>
      <c r="B12" s="3">
        <f>[2]Sheet2!$M$3</f>
        <v>1.5</v>
      </c>
      <c r="C12" s="1">
        <f>[2]Sheet2!$M$115</f>
        <v>7.4097407087835379</v>
      </c>
      <c r="D12" s="1">
        <f>[2]Sheet2!$S$56</f>
        <v>0.3</v>
      </c>
      <c r="E12" s="5">
        <f>[2]Sheet2!$K$115</f>
        <v>1.4777247373686769E-2</v>
      </c>
      <c r="F12" s="5">
        <f>[2]Sheet2!$P$115</f>
        <v>0.10949557142857147</v>
      </c>
      <c r="G12" s="2">
        <f>[2]Sheet2!$R$115</f>
        <v>71633.776001000006</v>
      </c>
      <c r="H12" s="5">
        <f>[2]Sheet2!$S$50</f>
        <v>2.9072081267579462E-2</v>
      </c>
      <c r="I12" s="5">
        <f>[2]Sheet2!$S$54</f>
        <v>1.0039630778364539E-2</v>
      </c>
      <c r="J12">
        <f>[2]Sheet2!$K$6</f>
        <v>915908</v>
      </c>
      <c r="K12" s="1">
        <f>[2]Sheet2!$S$59</f>
        <v>-0.93052167442952793</v>
      </c>
      <c r="L12" s="4">
        <f>[2]Sheet2!$J$5</f>
        <v>24.973999999999997</v>
      </c>
      <c r="M12" s="4">
        <f>[2]Sheet2!$J$4</f>
        <v>87.974999999999994</v>
      </c>
      <c r="N12" s="7">
        <f>[2]Sheet2!$D$8</f>
        <v>15613.903095819987</v>
      </c>
      <c r="O12" s="7" t="str">
        <f>[2]Sheet2!$H$8</f>
        <v>2</v>
      </c>
      <c r="P12" s="8">
        <f>[2]Sheet2!$D$9</f>
        <v>12.664583221589663</v>
      </c>
      <c r="Q12" s="9" t="str">
        <f>[2]Sheet2!$G$4</f>
        <v>Ganges River</v>
      </c>
      <c r="R12" s="9" t="str">
        <f>[2]Sheet2!$G$5</f>
        <v>India</v>
      </c>
      <c r="S12" s="11">
        <f>[2]Sheet2!$D$7</f>
        <v>42279</v>
      </c>
      <c r="T12">
        <f>[2]Sheet2!$R$47</f>
        <v>1500</v>
      </c>
      <c r="U12" t="str">
        <f>[2]Sheet2!$R$48</f>
        <v>Anastomosed</v>
      </c>
      <c r="V12" t="str">
        <f>[2]Sheet2!$R$49</f>
        <v>Agriculture</v>
      </c>
    </row>
    <row r="13" spans="1:22" x14ac:dyDescent="0.25">
      <c r="A13">
        <f>[3]Sheet2!$D$5</f>
        <v>52</v>
      </c>
      <c r="B13" s="3">
        <f>[3]Sheet2!$M$3</f>
        <v>3.5</v>
      </c>
      <c r="C13" s="1">
        <f>[3]Sheet2!$M$115</f>
        <v>12.565851089922171</v>
      </c>
      <c r="D13" s="1">
        <f>[3]Sheet2!$S$56</f>
        <v>0.61</v>
      </c>
      <c r="E13" s="5">
        <f>[3]Sheet2!$K$115</f>
        <v>1.2579399199599786E-2</v>
      </c>
      <c r="F13" s="5">
        <f>[3]Sheet2!$P$115</f>
        <v>0.15807085714285707</v>
      </c>
      <c r="G13" s="2">
        <f>[3]Sheet2!$R$115</f>
        <v>12126.934937</v>
      </c>
      <c r="H13" s="5">
        <f>[3]Sheet2!$S$50</f>
        <v>3.6454195500724894E-2</v>
      </c>
      <c r="I13" s="5">
        <f>[3]Sheet2!$S$54</f>
        <v>1.0218225292485403E-2</v>
      </c>
      <c r="J13">
        <f>[3]Sheet2!$K$6</f>
        <v>64711</v>
      </c>
      <c r="K13" s="1">
        <f>[3]Sheet2!$S$59</f>
        <v>0.45310766511713552</v>
      </c>
      <c r="L13" s="4">
        <f>[3]Sheet2!$J$5</f>
        <v>25.963999999999999</v>
      </c>
      <c r="M13" s="4">
        <f>[3]Sheet2!$J$4</f>
        <v>86.444999999999993</v>
      </c>
      <c r="N13" s="7">
        <f>[3]Sheet2!$D$8</f>
        <v>3047.7878400349946</v>
      </c>
      <c r="O13" s="7" t="str">
        <f>[3]Sheet2!$H$8</f>
        <v>2</v>
      </c>
      <c r="P13" s="8">
        <f>[3]Sheet2!$D$9</f>
        <v>28.79317152465066</v>
      </c>
      <c r="Q13" s="9" t="str">
        <f>[3]Sheet2!$G$4</f>
        <v>Kosi River</v>
      </c>
      <c r="R13" s="9" t="str">
        <f>[3]Sheet2!$G$5</f>
        <v>India</v>
      </c>
      <c r="S13" s="11">
        <f>[3]Sheet2!$D$7</f>
        <v>42279</v>
      </c>
      <c r="T13">
        <f>[3]Sheet2!$R$47</f>
        <v>400</v>
      </c>
      <c r="U13" t="str">
        <f>[3]Sheet2!$R$48</f>
        <v>Anastomosed</v>
      </c>
      <c r="V13" t="str">
        <f>[3]Sheet2!$R$49</f>
        <v>Agriculture</v>
      </c>
    </row>
    <row r="14" spans="1:22" x14ac:dyDescent="0.25">
      <c r="A14">
        <f>[29]Sheet2!$D$5</f>
        <v>84</v>
      </c>
      <c r="B14" s="3">
        <f>[29]Sheet2!$M$3</f>
        <v>2.5</v>
      </c>
      <c r="C14" s="1">
        <f>[29]Sheet2!$M$115</f>
        <v>9.8110015635262826</v>
      </c>
      <c r="D14" s="1">
        <f>[29]Sheet2!$S$56</f>
        <v>0.57999999999999996</v>
      </c>
      <c r="E14" s="5">
        <f>[29]Sheet2!$K$115</f>
        <v>1.1483391445722881E-2</v>
      </c>
      <c r="F14" s="5">
        <f>[29]Sheet2!$P$115</f>
        <v>0.11266357142857153</v>
      </c>
      <c r="G14" s="2">
        <f>[29]Sheet2!$R$115</f>
        <v>44618.048950000004</v>
      </c>
      <c r="H14" s="5">
        <f>[29]Sheet2!$S$50</f>
        <v>2.5212773882213491E-2</v>
      </c>
      <c r="I14" s="5">
        <f>[29]Sheet2!$S$54</f>
        <v>7.3810074543076126E-3</v>
      </c>
      <c r="J14">
        <f>[29]Sheet2!$K$6</f>
        <v>385790</v>
      </c>
      <c r="K14" s="1">
        <f>[29]Sheet2!$S$59</f>
        <v>0.24063298920390142</v>
      </c>
      <c r="L14" s="4">
        <f>[29]Sheet2!$J$5</f>
        <v>16.963999999999999</v>
      </c>
      <c r="M14" s="4">
        <f>[29]Sheet2!$J$4</f>
        <v>104.715</v>
      </c>
      <c r="N14" s="7">
        <f>[29]Sheet2!$D$8</f>
        <v>7845.8736851871945</v>
      </c>
      <c r="O14" s="7" t="str">
        <f>[29]Sheet2!$H$8</f>
        <v>2</v>
      </c>
      <c r="P14" s="8">
        <f>[29]Sheet2!$D$9</f>
        <v>9.4151103798273574</v>
      </c>
      <c r="Q14" s="9" t="str">
        <f>[29]Sheet2!$G$4</f>
        <v>Mekong</v>
      </c>
      <c r="R14" s="9" t="str">
        <f>[29]Sheet2!$G$5</f>
        <v>Thailand</v>
      </c>
      <c r="S14" s="11">
        <f>[29]Sheet2!$D$7</f>
        <v>42278</v>
      </c>
      <c r="T14">
        <f>[29]Sheet2!$R$47</f>
        <v>1800</v>
      </c>
      <c r="U14" t="str">
        <f>[29]Sheet2!$R$48</f>
        <v>Straight</v>
      </c>
      <c r="V14" t="str">
        <f>[29]Sheet2!$R$49</f>
        <v>Agriculture</v>
      </c>
    </row>
    <row r="15" spans="1:22" x14ac:dyDescent="0.25">
      <c r="A15">
        <f>[4]Sheet2!$D$5</f>
        <v>193</v>
      </c>
      <c r="B15" s="3">
        <f>[4]Sheet2!$M$3</f>
        <v>3.5</v>
      </c>
      <c r="C15" s="1">
        <f>[4]Sheet2!$M$115</f>
        <v>12.233603170862853</v>
      </c>
      <c r="D15" s="1">
        <f>[4]Sheet2!$S$56</f>
        <v>0.68</v>
      </c>
      <c r="E15" s="5">
        <f>[4]Sheet2!$K$115</f>
        <v>1.2387321160580285E-2</v>
      </c>
      <c r="F15" s="5">
        <f>[4]Sheet2!$P$115</f>
        <v>0.1515415714285715</v>
      </c>
      <c r="G15" s="2">
        <f>[4]Sheet2!$R$115</f>
        <v>70138.457458999997</v>
      </c>
      <c r="H15" s="5">
        <f>[4]Sheet2!$S$50</f>
        <v>3.3288087062146504E-2</v>
      </c>
      <c r="I15" s="5">
        <f>[4]Sheet2!$S$54</f>
        <v>8.9141428939595018E-3</v>
      </c>
      <c r="J15">
        <f>[4]Sheet2!$K$6</f>
        <v>918378</v>
      </c>
      <c r="K15" s="1">
        <f>[4]Sheet2!$S$59</f>
        <v>0.45007212092359494</v>
      </c>
      <c r="L15" s="4">
        <f>[4]Sheet2!$J$5</f>
        <v>24.613999999999997</v>
      </c>
      <c r="M15" s="4">
        <f>[4]Sheet2!$J$4</f>
        <v>88.064999999999998</v>
      </c>
      <c r="N15" s="7">
        <f>[4]Sheet2!$D$8</f>
        <v>18876.991477277479</v>
      </c>
      <c r="O15" s="7" t="str">
        <f>[4]Sheet2!$H$8</f>
        <v>1</v>
      </c>
      <c r="P15" s="8">
        <f>[4]Sheet2!$D$9</f>
        <v>15.650530271368165</v>
      </c>
      <c r="Q15" s="9" t="str">
        <f>[4]Sheet2!$G$4</f>
        <v>Ganges River</v>
      </c>
      <c r="R15" s="9" t="str">
        <f>[4]Sheet2!$G$5</f>
        <v>India</v>
      </c>
      <c r="S15" s="11">
        <f>[4]Sheet2!$D$7</f>
        <v>42279</v>
      </c>
      <c r="T15">
        <f>[4]Sheet2!$R$47</f>
        <v>1000</v>
      </c>
      <c r="U15" t="str">
        <f>[4]Sheet2!$R$48</f>
        <v>Anastomosed</v>
      </c>
      <c r="V15" t="str">
        <f>[4]Sheet2!$R$49</f>
        <v>Agriculture</v>
      </c>
    </row>
    <row r="16" spans="1:22" x14ac:dyDescent="0.25">
      <c r="A16">
        <f>[5]Sheet2!$D$5</f>
        <v>195</v>
      </c>
      <c r="B16" s="3">
        <f>[5]Sheet2!$M$3</f>
        <v>3</v>
      </c>
      <c r="C16" s="1">
        <f>[5]Sheet2!$M$115</f>
        <v>11.396299984744196</v>
      </c>
      <c r="D16" s="1">
        <f>[5]Sheet2!$S$56</f>
        <v>0.62</v>
      </c>
      <c r="E16" s="5">
        <f>[5]Sheet2!$K$115</f>
        <v>1.2454430715357677E-2</v>
      </c>
      <c r="F16" s="5">
        <f>[5]Sheet2!$P$115</f>
        <v>0.14193442857142835</v>
      </c>
      <c r="G16" s="2">
        <f>[5]Sheet2!$R$115</f>
        <v>74530.317993000004</v>
      </c>
      <c r="H16" s="5">
        <f>[5]Sheet2!$S$50</f>
        <v>2.7122730634514831E-2</v>
      </c>
      <c r="I16" s="5">
        <f>[5]Sheet2!$S$54</f>
        <v>9.5211597189080854E-3</v>
      </c>
      <c r="J16">
        <f>[5]Sheet2!$K$6</f>
        <v>788869</v>
      </c>
      <c r="K16" s="1">
        <f>[5]Sheet2!$S$59</f>
        <v>0.53568780591025544</v>
      </c>
      <c r="L16" s="4">
        <f>[5]Sheet2!$J$5</f>
        <v>25.334000000000003</v>
      </c>
      <c r="M16" s="4">
        <f>[5]Sheet2!$J$4</f>
        <v>86.174999999999997</v>
      </c>
      <c r="N16" s="7">
        <f>[5]Sheet2!$D$8</f>
        <v>21847.210214000021</v>
      </c>
      <c r="O16" s="7" t="str">
        <f>[5]Sheet2!$H$8</f>
        <v>2</v>
      </c>
      <c r="P16" s="8">
        <f>[5]Sheet2!$D$9</f>
        <v>18.443405253685231</v>
      </c>
      <c r="Q16" s="9" t="str">
        <f>[5]Sheet2!$G$4</f>
        <v>Ganges River</v>
      </c>
      <c r="R16" s="9" t="str">
        <f>[5]Sheet2!$G$5</f>
        <v>India</v>
      </c>
      <c r="S16" s="11">
        <f>[5]Sheet2!$D$7</f>
        <v>42279</v>
      </c>
      <c r="T16">
        <f>[5]Sheet2!$R$47</f>
        <v>2000</v>
      </c>
      <c r="U16" t="str">
        <f>[5]Sheet2!$R$48</f>
        <v>Anastomosed</v>
      </c>
      <c r="V16" t="str">
        <f>[5]Sheet2!$R$49</f>
        <v>Agriculture</v>
      </c>
    </row>
    <row r="17" spans="1:22" x14ac:dyDescent="0.25">
      <c r="A17">
        <f>[6]Sheet2!$D$5</f>
        <v>198</v>
      </c>
      <c r="B17" s="3">
        <f>[6]Sheet2!$M$3</f>
        <v>3</v>
      </c>
      <c r="C17" s="1">
        <f>[6]Sheet2!$M$115</f>
        <v>10.389899617842884</v>
      </c>
      <c r="D17" s="1">
        <f>[6]Sheet2!$S$56</f>
        <v>0.65</v>
      </c>
      <c r="E17" s="5">
        <f>[6]Sheet2!$K$115</f>
        <v>9.0321235617808922E-3</v>
      </c>
      <c r="F17" s="5">
        <f>[6]Sheet2!$P$115</f>
        <v>9.3842857142857006E-2</v>
      </c>
      <c r="G17" s="2">
        <f>[6]Sheet2!$R$115</f>
        <v>11473.101173999999</v>
      </c>
      <c r="H17" s="5">
        <f>[6]Sheet2!$S$50</f>
        <v>2.0317779111249431E-2</v>
      </c>
      <c r="I17" s="5">
        <f>[6]Sheet2!$S$54</f>
        <v>8.023541814455944E-3</v>
      </c>
      <c r="J17">
        <f>[6]Sheet2!$K$6</f>
        <v>43387</v>
      </c>
      <c r="K17" s="1">
        <f>[6]Sheet2!$S$59</f>
        <v>0.64347295840287533</v>
      </c>
      <c r="L17" s="4">
        <f>[6]Sheet2!$J$5</f>
        <v>26.774000000000001</v>
      </c>
      <c r="M17" s="4">
        <f>[6]Sheet2!$J$4</f>
        <v>84.375</v>
      </c>
      <c r="N17" s="7">
        <f>[6]Sheet2!$D$8</f>
        <v>2464.1448132975056</v>
      </c>
      <c r="O17" s="7" t="str">
        <f>[6]Sheet2!$H$8</f>
        <v>1</v>
      </c>
      <c r="P17" s="8">
        <f>[6]Sheet2!$D$9</f>
        <v>35.100141897272479</v>
      </c>
      <c r="Q17" s="9" t="str">
        <f>[6]Sheet2!$G$4</f>
        <v>Gandak River</v>
      </c>
      <c r="R17" s="9" t="str">
        <f>[6]Sheet2!$G$5</f>
        <v>India</v>
      </c>
      <c r="S17" s="11">
        <f>[6]Sheet2!$D$7</f>
        <v>42279</v>
      </c>
      <c r="T17">
        <f>[6]Sheet2!$R$47</f>
        <v>400</v>
      </c>
      <c r="U17" t="str">
        <f>[6]Sheet2!$R$48</f>
        <v>Anastomosed</v>
      </c>
      <c r="V17" t="str">
        <f>[6]Sheet2!$R$49</f>
        <v>Agriculture</v>
      </c>
    </row>
    <row r="18" spans="1:22" x14ac:dyDescent="0.25">
      <c r="A18">
        <f>[7]Sheet2!$D$5</f>
        <v>199</v>
      </c>
      <c r="B18" s="3">
        <f>[7]Sheet2!$M$3</f>
        <v>3</v>
      </c>
      <c r="C18" s="1">
        <f>[7]Sheet2!$M$115</f>
        <v>12.71893166499728</v>
      </c>
      <c r="D18" s="1">
        <f>[7]Sheet2!$S$56</f>
        <v>0.67</v>
      </c>
      <c r="E18" s="5">
        <f>[7]Sheet2!$K$115</f>
        <v>7.9137711355677601E-3</v>
      </c>
      <c r="F18" s="5">
        <f>[7]Sheet2!$P$115</f>
        <v>0.10065471428571426</v>
      </c>
      <c r="G18" s="2">
        <f>[7]Sheet2!$R$115</f>
        <v>17700.373489000001</v>
      </c>
      <c r="H18" s="5">
        <f>[7]Sheet2!$S$50</f>
        <v>2.038875485624855E-2</v>
      </c>
      <c r="I18" s="5">
        <f>[7]Sheet2!$S$54</f>
        <v>5.9201127028429817E-3</v>
      </c>
      <c r="J18">
        <f>[7]Sheet2!$K$6</f>
        <v>87434</v>
      </c>
      <c r="K18" s="1">
        <f>[7]Sheet2!$S$59</f>
        <v>0.77498351481938177</v>
      </c>
      <c r="L18" s="4">
        <f>[7]Sheet2!$J$5</f>
        <v>26.863999999999997</v>
      </c>
      <c r="M18" s="4">
        <f>[7]Sheet2!$J$4</f>
        <v>81.765000000000001</v>
      </c>
      <c r="N18" s="7">
        <f>[7]Sheet2!$D$8</f>
        <v>896.20928290000302</v>
      </c>
      <c r="O18" s="7" t="str">
        <f>[7]Sheet2!$H$8</f>
        <v>1</v>
      </c>
      <c r="P18" s="8">
        <f>[7]Sheet2!$D$9</f>
        <v>8.8338886047910155</v>
      </c>
      <c r="Q18" s="9" t="str">
        <f>[7]Sheet2!$G$4</f>
        <v>Ghaghra River</v>
      </c>
      <c r="R18" s="9" t="str">
        <f>[7]Sheet2!$G$5</f>
        <v>India</v>
      </c>
      <c r="S18" s="11">
        <f>[7]Sheet2!$D$7</f>
        <v>42278</v>
      </c>
      <c r="T18">
        <f>[7]Sheet2!$R$47</f>
        <v>400</v>
      </c>
      <c r="U18" t="str">
        <f>[7]Sheet2!$R$48</f>
        <v>Meandering</v>
      </c>
      <c r="V18" t="str">
        <f>[7]Sheet2!$R$49</f>
        <v>Agriculture</v>
      </c>
    </row>
    <row r="19" spans="1:22" x14ac:dyDescent="0.25">
      <c r="A19">
        <f>[8]Sheet2!$D$5</f>
        <v>200</v>
      </c>
      <c r="B19" s="3">
        <f>[8]Sheet2!$M$3</f>
        <v>3.5</v>
      </c>
      <c r="C19" s="1">
        <f>[8]Sheet2!$M$115</f>
        <v>12.359335700641891</v>
      </c>
      <c r="D19" s="1">
        <f>[8]Sheet2!$S$56</f>
        <v>0.68</v>
      </c>
      <c r="E19" s="5">
        <f>[8]Sheet2!$K$115</f>
        <v>8.7812856428214348E-3</v>
      </c>
      <c r="F19" s="5">
        <f>[8]Sheet2!$P$115</f>
        <v>0.10853085714285704</v>
      </c>
      <c r="G19" s="2">
        <f>[8]Sheet2!$R$115</f>
        <v>11651.593116</v>
      </c>
      <c r="H19" s="5">
        <f>[8]Sheet2!$S$50</f>
        <v>2.4562772882676019E-2</v>
      </c>
      <c r="I19" s="5">
        <f>[8]Sheet2!$S$54</f>
        <v>7.9555464041524138E-3</v>
      </c>
      <c r="J19">
        <f>[8]Sheet2!$K$6</f>
        <v>59963</v>
      </c>
      <c r="K19" s="1">
        <f>[8]Sheet2!$S$59</f>
        <v>0.70657816626014358</v>
      </c>
      <c r="L19" s="4">
        <f>[8]Sheet2!$J$5</f>
        <v>27.494</v>
      </c>
      <c r="M19" s="4">
        <f>[8]Sheet2!$J$4</f>
        <v>81.314999999999998</v>
      </c>
      <c r="N19" s="7">
        <f>[8]Sheet2!$D$8</f>
        <v>0</v>
      </c>
      <c r="O19" s="7" t="str">
        <f>[8]Sheet2!$H$8</f>
        <v>1</v>
      </c>
      <c r="P19" s="8">
        <f>[8]Sheet2!$D$9</f>
        <v>0.97906863518958365</v>
      </c>
      <c r="Q19" s="9" t="str">
        <f>[8]Sheet2!$G$4</f>
        <v>Ghagrha River</v>
      </c>
      <c r="R19" s="9" t="str">
        <f>[8]Sheet2!$G$5</f>
        <v>India</v>
      </c>
      <c r="S19" s="11">
        <f>[8]Sheet2!$D$7</f>
        <v>42278</v>
      </c>
      <c r="T19">
        <f>[8]Sheet2!$R$47</f>
        <v>400</v>
      </c>
      <c r="U19" t="str">
        <f>[8]Sheet2!$R$48</f>
        <v>Meandering</v>
      </c>
      <c r="V19" t="str">
        <f>[8]Sheet2!$R$49</f>
        <v>Agriculture</v>
      </c>
    </row>
    <row r="20" spans="1:22" x14ac:dyDescent="0.25">
      <c r="A20">
        <f>[9]Sheet2!$D$5</f>
        <v>203</v>
      </c>
      <c r="B20" s="3">
        <f>[9]Sheet2!$M$3</f>
        <v>3</v>
      </c>
      <c r="C20" s="1">
        <f>[9]Sheet2!$M$115</f>
        <v>12.574514584135857</v>
      </c>
      <c r="D20" s="1">
        <f>[9]Sheet2!$S$56</f>
        <v>0.57999999999999996</v>
      </c>
      <c r="E20" s="5">
        <f>[9]Sheet2!$K$115</f>
        <v>7.8788954477238791E-3</v>
      </c>
      <c r="F20" s="5">
        <f>[9]Sheet2!$P$115</f>
        <v>9.9073285714285531E-2</v>
      </c>
      <c r="G20" s="2">
        <f>[9]Sheet2!$R$115</f>
        <v>18097.422196</v>
      </c>
      <c r="H20" s="5">
        <f>[9]Sheet2!$S$50</f>
        <v>1.968121691016618E-2</v>
      </c>
      <c r="I20" s="5">
        <f>[9]Sheet2!$S$54</f>
        <v>5.9705519903687941E-3</v>
      </c>
      <c r="J20">
        <f>[9]Sheet2!$K$6</f>
        <v>103142</v>
      </c>
      <c r="K20" s="1">
        <f>[9]Sheet2!$S$59</f>
        <v>0.62934770682319208</v>
      </c>
      <c r="L20" s="4">
        <f>[9]Sheet2!$J$5</f>
        <v>26.683999999999997</v>
      </c>
      <c r="M20" s="4">
        <f>[9]Sheet2!$J$4</f>
        <v>82.394999999999996</v>
      </c>
      <c r="N20" s="7">
        <f>[9]Sheet2!$D$8</f>
        <v>969.47265418000461</v>
      </c>
      <c r="O20" s="7" t="str">
        <f>[9]Sheet2!$H$8</f>
        <v>1</v>
      </c>
      <c r="P20" s="8">
        <f>[9]Sheet2!$D$9</f>
        <v>6.9353826884637488</v>
      </c>
      <c r="Q20" s="9" t="str">
        <f>[9]Sheet2!$G$4</f>
        <v>Ghaghra River</v>
      </c>
      <c r="R20" s="9" t="str">
        <f>[9]Sheet2!$G$5</f>
        <v>India</v>
      </c>
      <c r="S20" s="11">
        <f>[9]Sheet2!$D$7</f>
        <v>42278</v>
      </c>
      <c r="T20">
        <f>[9]Sheet2!$R$47</f>
        <v>400</v>
      </c>
      <c r="U20" t="str">
        <f>[9]Sheet2!$R$48</f>
        <v>Meandering</v>
      </c>
      <c r="V20" t="str">
        <f>[9]Sheet2!$R$49</f>
        <v>Agriculture</v>
      </c>
    </row>
    <row r="21" spans="1:22" x14ac:dyDescent="0.25">
      <c r="A21">
        <f>[10]Sheet2!$D$5</f>
        <v>205</v>
      </c>
      <c r="B21" s="3">
        <f>[10]Sheet2!$M$3</f>
        <v>1.5</v>
      </c>
      <c r="C21" s="1">
        <f>[10]Sheet2!$M$115</f>
        <v>7.6138481190576073</v>
      </c>
      <c r="D21" s="1">
        <f>[10]Sheet2!$S$56</f>
        <v>0.3</v>
      </c>
      <c r="E21" s="5">
        <f>[10]Sheet2!$K$115</f>
        <v>7.5862896448224059E-3</v>
      </c>
      <c r="F21" s="5">
        <f>[10]Sheet2!$P$115</f>
        <v>5.776085714285728E-2</v>
      </c>
      <c r="G21" s="2">
        <f>[10]Sheet2!$R$115</f>
        <v>35098.706879000005</v>
      </c>
      <c r="H21" s="5">
        <f>[10]Sheet2!$S$50</f>
        <v>1.1980987471035379E-2</v>
      </c>
      <c r="I21" s="5">
        <f>[10]Sheet2!$S$54</f>
        <v>5.3797742353440484E-3</v>
      </c>
      <c r="J21">
        <f>[10]Sheet2!$K$6</f>
        <v>449883</v>
      </c>
      <c r="K21" s="1">
        <f>[10]Sheet2!$S$59</f>
        <v>-0.6836521290799713</v>
      </c>
      <c r="L21" s="4">
        <f>[10]Sheet2!$J$5</f>
        <v>25.244</v>
      </c>
      <c r="M21" s="4">
        <f>[10]Sheet2!$J$4</f>
        <v>82.394999999999996</v>
      </c>
      <c r="N21" s="7">
        <f>[10]Sheet2!$D$8</f>
        <v>7287.7117922325269</v>
      </c>
      <c r="O21" s="7" t="str">
        <f>[10]Sheet2!$H$8</f>
        <v>2</v>
      </c>
      <c r="P21" s="8">
        <f>[10]Sheet2!$D$9</f>
        <v>10.228981168622299</v>
      </c>
      <c r="Q21" s="9" t="str">
        <f>[10]Sheet2!$G$4</f>
        <v>Ganges River</v>
      </c>
      <c r="R21" s="9" t="str">
        <f>[10]Sheet2!$G$5</f>
        <v>India</v>
      </c>
      <c r="S21" s="11">
        <f>[10]Sheet2!$D$7</f>
        <v>42278</v>
      </c>
      <c r="T21">
        <f>[10]Sheet2!$R$47</f>
        <v>1000</v>
      </c>
      <c r="U21" t="str">
        <f>[10]Sheet2!$R$48</f>
        <v>Meandering</v>
      </c>
      <c r="V21" t="str">
        <f>[10]Sheet2!$R$49</f>
        <v>Agriculture</v>
      </c>
    </row>
    <row r="22" spans="1:22" x14ac:dyDescent="0.25">
      <c r="A22">
        <f>[11]Sheet2!$D$5</f>
        <v>208</v>
      </c>
      <c r="B22" s="3">
        <f>[11]Sheet2!$M$3</f>
        <v>2.5</v>
      </c>
      <c r="C22" s="1">
        <f>[11]Sheet2!$M$115</f>
        <v>9.4465457978457295</v>
      </c>
      <c r="D22" s="1">
        <f>[11]Sheet2!$S$56</f>
        <v>0.55000000000000004</v>
      </c>
      <c r="E22" s="5">
        <f>[11]Sheet2!$K$115</f>
        <v>4.61462956478238E-3</v>
      </c>
      <c r="F22" s="5">
        <f>[11]Sheet2!$P$115</f>
        <v>4.3592309523809658E-2</v>
      </c>
      <c r="G22" s="2">
        <f>[11]Sheet2!$R$115</f>
        <v>9096.202808</v>
      </c>
      <c r="H22" s="5">
        <f>[11]Sheet2!$S$50</f>
        <v>1.2298256295623996E-2</v>
      </c>
      <c r="I22" s="5">
        <f>[11]Sheet2!$S$54</f>
        <v>4.542449325081248E-3</v>
      </c>
      <c r="J22">
        <f>[11]Sheet2!$K$6</f>
        <v>27622</v>
      </c>
      <c r="K22" s="1">
        <f>[11]Sheet2!$S$59</f>
        <v>0.56696174368485708</v>
      </c>
      <c r="L22" s="4">
        <f>[11]Sheet2!$J$5</f>
        <v>29.204000000000001</v>
      </c>
      <c r="M22" s="4">
        <f>[11]Sheet2!$J$4</f>
        <v>78.075000000000003</v>
      </c>
      <c r="N22" s="7">
        <f>[11]Sheet2!$D$8</f>
        <v>574.47733054000128</v>
      </c>
      <c r="O22" s="7" t="str">
        <f>[11]Sheet2!$H$8</f>
        <v>2</v>
      </c>
      <c r="P22" s="8">
        <f>[11]Sheet2!$D$9</f>
        <v>13.556041711402761</v>
      </c>
      <c r="Q22" s="9" t="str">
        <f>[11]Sheet2!$G$4</f>
        <v>Ramganga River</v>
      </c>
      <c r="R22" s="9" t="str">
        <f>[11]Sheet2!$G$5</f>
        <v>India</v>
      </c>
      <c r="S22" s="11">
        <f>[11]Sheet2!$D$7</f>
        <v>42279</v>
      </c>
      <c r="T22">
        <f>[11]Sheet2!$R$47</f>
        <v>600</v>
      </c>
      <c r="U22" t="str">
        <f>[11]Sheet2!$R$48</f>
        <v>Meandering</v>
      </c>
      <c r="V22" t="str">
        <f>[11]Sheet2!$R$49</f>
        <v>Agriculture</v>
      </c>
    </row>
    <row r="23" spans="1:22" x14ac:dyDescent="0.25">
      <c r="A23">
        <f>[12]Sheet2!$D$5</f>
        <v>211</v>
      </c>
      <c r="B23" s="3">
        <f>[12]Sheet2!$M$3</f>
        <v>4</v>
      </c>
      <c r="C23" s="1">
        <f>[12]Sheet2!$M$115</f>
        <v>22.010536541873385</v>
      </c>
      <c r="D23" s="1">
        <f>[12]Sheet2!$S$56</f>
        <v>0.61</v>
      </c>
      <c r="E23" s="5">
        <f>[12]Sheet2!$K$115</f>
        <v>4.9714242121060535E-3</v>
      </c>
      <c r="F23" s="5">
        <f>[12]Sheet2!$P$115</f>
        <v>0.1094237142857144</v>
      </c>
      <c r="G23" s="2">
        <f>[12]Sheet2!$R$115</f>
        <v>11651.593116</v>
      </c>
      <c r="H23" s="5">
        <f>[12]Sheet2!$S$50</f>
        <v>2.0564274736774947E-2</v>
      </c>
      <c r="I23" s="5">
        <f>[12]Sheet2!$S$54</f>
        <v>5.4547005629917277E-3</v>
      </c>
      <c r="J23">
        <f>[12]Sheet2!$K$6</f>
        <v>59963</v>
      </c>
      <c r="K23" s="1">
        <f>[12]Sheet2!$S$59</f>
        <v>0.49829617262391035</v>
      </c>
      <c r="L23" s="4">
        <f>[12]Sheet2!$J$5</f>
        <v>29.564</v>
      </c>
      <c r="M23" s="4">
        <f>[12]Sheet2!$J$4</f>
        <v>77.085000000000008</v>
      </c>
      <c r="N23" s="7">
        <f>[12]Sheet2!$D$8</f>
        <v>921.91611903249577</v>
      </c>
      <c r="O23" s="7" t="str">
        <f>[12]Sheet2!$H$8</f>
        <v>1</v>
      </c>
      <c r="P23" s="8">
        <f>[12]Sheet2!$D$9</f>
        <v>9.2064969350733321</v>
      </c>
      <c r="Q23" s="9" t="str">
        <f>[12]Sheet2!$G$4</f>
        <v>Ganges River</v>
      </c>
      <c r="R23" s="9" t="str">
        <f>[12]Sheet2!$G$5</f>
        <v>India</v>
      </c>
      <c r="S23" s="11">
        <f>[12]Sheet2!$D$7</f>
        <v>42279</v>
      </c>
      <c r="T23">
        <f>[12]Sheet2!$R$47</f>
        <v>400</v>
      </c>
      <c r="U23" t="str">
        <f>[12]Sheet2!$R$48</f>
        <v>Meandering</v>
      </c>
      <c r="V23" t="str">
        <f>[12]Sheet2!$R$49</f>
        <v>Agriculture</v>
      </c>
    </row>
    <row r="24" spans="1:22" x14ac:dyDescent="0.25">
      <c r="A24">
        <f>[30]Sheet2!$D$5</f>
        <v>239</v>
      </c>
      <c r="B24" s="3">
        <f>[30]Sheet2!$M$3</f>
        <v>2</v>
      </c>
      <c r="C24" s="1">
        <f>[30]Sheet2!$M$115</f>
        <v>6.8959951578437426</v>
      </c>
      <c r="D24" s="1">
        <f>[30]Sheet2!$S$56</f>
        <v>0.53</v>
      </c>
      <c r="E24" s="5">
        <f>[30]Sheet2!$K$115</f>
        <v>1.0127020010004963E-2</v>
      </c>
      <c r="F24" s="5">
        <f>[30]Sheet2!$P$115</f>
        <v>6.9835880952380913E-2</v>
      </c>
      <c r="G24" s="2">
        <f>[30]Sheet2!$R$115</f>
        <v>41945.680786000004</v>
      </c>
      <c r="H24" s="5">
        <f>[30]Sheet2!$S$50</f>
        <v>1.6550752339525476E-2</v>
      </c>
      <c r="I24" s="5">
        <f>[30]Sheet2!$S$54</f>
        <v>6.1447046860777588E-3</v>
      </c>
      <c r="J24">
        <f>[30]Sheet2!$K$6</f>
        <v>371616</v>
      </c>
      <c r="K24" s="1">
        <f>[30]Sheet2!$S$59</f>
        <v>0.16253144856978208</v>
      </c>
      <c r="L24" s="4">
        <f>[30]Sheet2!$J$5</f>
        <v>17.323999999999998</v>
      </c>
      <c r="M24" s="4">
        <f>[30]Sheet2!$J$4</f>
        <v>104.80500000000001</v>
      </c>
      <c r="N24" s="7">
        <f>[30]Sheet2!$D$8</f>
        <v>12860.625172287226</v>
      </c>
      <c r="O24" s="7" t="str">
        <f>[30]Sheet2!$H$8</f>
        <v>2</v>
      </c>
      <c r="P24" s="8">
        <f>[30]Sheet2!$D$9</f>
        <v>13.950945422588417</v>
      </c>
      <c r="Q24" s="9" t="str">
        <f>[30]Sheet2!$G$4</f>
        <v>Mekong</v>
      </c>
      <c r="R24" s="9" t="str">
        <f>[30]Sheet2!$G$5</f>
        <v>Laos</v>
      </c>
      <c r="S24" s="11">
        <f>[30]Sheet2!$D$7</f>
        <v>42278</v>
      </c>
      <c r="T24">
        <f>[30]Sheet2!$R$47</f>
        <v>1800</v>
      </c>
      <c r="U24" t="str">
        <f>[30]Sheet2!$R$48</f>
        <v>Straight</v>
      </c>
      <c r="V24" t="str">
        <f>[30]Sheet2!$R$49</f>
        <v>Agriculture</v>
      </c>
    </row>
    <row r="25" spans="1:22" x14ac:dyDescent="0.25">
      <c r="A25">
        <f>[13]Sheet2!$D$5</f>
        <v>254</v>
      </c>
      <c r="B25" s="3">
        <f>[13]Sheet2!$M$3</f>
        <v>1</v>
      </c>
      <c r="C25" s="1">
        <f>[13]Sheet2!$M$115</f>
        <v>5.5036521523439319</v>
      </c>
      <c r="D25" s="1">
        <f>[13]Sheet2!$S$56</f>
        <v>0.27</v>
      </c>
      <c r="E25" s="5">
        <f>[13]Sheet2!$K$115</f>
        <v>9.5863919459729784E-3</v>
      </c>
      <c r="F25" s="5">
        <f>[13]Sheet2!$P$115</f>
        <v>5.2760166666666719E-2</v>
      </c>
      <c r="G25" s="2">
        <f>[13]Sheet2!$R$115</f>
        <v>61092.209091999997</v>
      </c>
      <c r="H25" s="5">
        <f>[13]Sheet2!$S$50</f>
        <v>1.2879252102038781E-2</v>
      </c>
      <c r="I25" s="5">
        <f>[13]Sheet2!$S$54</f>
        <v>5.2855535356650992E-3</v>
      </c>
      <c r="J25">
        <f>[13]Sheet2!$K$6</f>
        <v>1190066</v>
      </c>
      <c r="K25" s="1">
        <f>[13]Sheet2!$S$59</f>
        <v>-0.36347346107215794</v>
      </c>
      <c r="L25" s="4">
        <f>[13]Sheet2!$J$5</f>
        <v>-16.695</v>
      </c>
      <c r="M25" s="4">
        <f>[13]Sheet2!$J$4</f>
        <v>34.335000000000001</v>
      </c>
      <c r="N25" s="7">
        <f>[13]Sheet2!$D$8</f>
        <v>22142.006553980056</v>
      </c>
      <c r="O25" s="7" t="str">
        <f>[13]Sheet2!$H$8</f>
        <v>3</v>
      </c>
      <c r="P25" s="8">
        <f>[13]Sheet2!$D$9</f>
        <v>10.226447486341684</v>
      </c>
      <c r="Q25" s="9" t="str">
        <f>[13]Sheet2!$G$4</f>
        <v>Zambezi River</v>
      </c>
      <c r="R25" s="9" t="str">
        <f>[13]Sheet2!$G$5</f>
        <v>Mozambique</v>
      </c>
      <c r="S25" s="11">
        <f>[13]Sheet2!$D$7</f>
        <v>42279</v>
      </c>
      <c r="T25">
        <f>[13]Sheet2!$R$47</f>
        <v>1000</v>
      </c>
      <c r="U25" t="str">
        <f>[13]Sheet2!$R$48</f>
        <v>Braided</v>
      </c>
      <c r="V25" t="str">
        <f>[13]Sheet2!$R$49</f>
        <v>Shrubland</v>
      </c>
    </row>
    <row r="26" spans="1:22" x14ac:dyDescent="0.25">
      <c r="A26">
        <f>[25]Sheet2!$D$5</f>
        <v>442</v>
      </c>
      <c r="B26" s="3">
        <f>[25]Sheet2!$M$3</f>
        <v>2</v>
      </c>
      <c r="C26" s="1">
        <f>[25]Sheet2!$M$115</f>
        <v>10.269061221750704</v>
      </c>
      <c r="D26" s="1">
        <f>[25]Sheet2!$S$56</f>
        <v>0.41</v>
      </c>
      <c r="E26" s="5">
        <f>[25]Sheet2!$K$115</f>
        <v>8.0209307153576662E-3</v>
      </c>
      <c r="F26" s="5">
        <f>[25]Sheet2!$P$115</f>
        <v>8.2367428571428536E-2</v>
      </c>
      <c r="G26" s="2">
        <f>[25]Sheet2!$R$115</f>
        <v>9641.1768609999999</v>
      </c>
      <c r="H26" s="5">
        <f>[25]Sheet2!$S$50</f>
        <v>2.0333626066249215E-2</v>
      </c>
      <c r="I26" s="5">
        <f>[25]Sheet2!$S$54</f>
        <v>5.703477395577825E-3</v>
      </c>
      <c r="J26">
        <f>[25]Sheet2!$K$6</f>
        <v>47074</v>
      </c>
      <c r="K26" s="1">
        <f>[25]Sheet2!$S$59</f>
        <v>0.43230580102956362</v>
      </c>
      <c r="L26" s="4">
        <f>[25]Sheet2!$J$5</f>
        <v>31.904</v>
      </c>
      <c r="M26" s="4">
        <f>[25]Sheet2!$J$4</f>
        <v>-91.843999999999994</v>
      </c>
      <c r="N26" s="7">
        <f>[25]Sheet2!$D$8</f>
        <v>0</v>
      </c>
      <c r="O26" s="7" t="str">
        <f>[25]Sheet2!$H$8</f>
        <v>1</v>
      </c>
      <c r="P26" s="8">
        <f>[25]Sheet2!$D$9</f>
        <v>0</v>
      </c>
      <c r="Q26" s="9" t="str">
        <f>[25]Sheet2!$G$4</f>
        <v>Black</v>
      </c>
      <c r="R26" s="9" t="str">
        <f>[25]Sheet2!$G$5</f>
        <v>USA</v>
      </c>
      <c r="S26" s="11">
        <f>[25]Sheet2!$D$7</f>
        <v>42279</v>
      </c>
      <c r="T26">
        <f>[25]Sheet2!$R$47</f>
        <v>50</v>
      </c>
      <c r="U26" t="str">
        <f>[25]Sheet2!$R$48</f>
        <v>Meandering</v>
      </c>
      <c r="V26" t="str">
        <f>[25]Sheet2!$R$49</f>
        <v>Agriculture</v>
      </c>
    </row>
    <row r="27" spans="1:22" x14ac:dyDescent="0.25">
      <c r="A27">
        <f>[33]Sheet2!$D$5</f>
        <v>446</v>
      </c>
      <c r="B27" s="3">
        <f>[33]Sheet2!$M$3</f>
        <v>4.5</v>
      </c>
      <c r="C27" s="1">
        <f>[33]Sheet2!$M$115</f>
        <v>12.33563229213709</v>
      </c>
      <c r="D27" s="1">
        <f>[33]Sheet2!$S$56</f>
        <v>0.85</v>
      </c>
      <c r="E27" s="5">
        <f>[33]Sheet2!$K$115</f>
        <v>4.3246263131565673E-3</v>
      </c>
      <c r="F27" s="5">
        <f>[33]Sheet2!$P$115</f>
        <v>5.3346999999999922E-2</v>
      </c>
      <c r="G27" s="2">
        <f>[33]Sheet2!$R$115</f>
        <v>4227.7244200000005</v>
      </c>
      <c r="H27" s="5">
        <f>[33]Sheet2!$S$50</f>
        <v>1.2027204289568084E-2</v>
      </c>
      <c r="I27" s="5">
        <f>[33]Sheet2!$S$54</f>
        <v>4.4569130504603467E-3</v>
      </c>
      <c r="J27">
        <f>[33]Sheet2!$K$6</f>
        <v>32643</v>
      </c>
      <c r="K27" s="1">
        <f>[33]Sheet2!$S$59</f>
        <v>0.81361857924093206</v>
      </c>
      <c r="L27" s="4">
        <f>[33]Sheet2!$J$5</f>
        <v>31.723999999999997</v>
      </c>
      <c r="M27" s="4">
        <f>[33]Sheet2!$J$4</f>
        <v>-95.894000000000005</v>
      </c>
      <c r="N27" s="7">
        <f>[33]Sheet2!$D$8</f>
        <v>16.720366476540221</v>
      </c>
      <c r="O27" s="7" t="str">
        <f>[33]Sheet2!$H$8</f>
        <v>1</v>
      </c>
      <c r="P27" s="8">
        <f>[33]Sheet2!$D$9</f>
        <v>0.37575234157075998</v>
      </c>
      <c r="Q27" s="9" t="str">
        <f>[33]Sheet2!$G$4</f>
        <v>Trinity</v>
      </c>
      <c r="R27" s="9" t="str">
        <f>[33]Sheet2!$G$5</f>
        <v>USA</v>
      </c>
      <c r="S27" s="11">
        <f>[33]Sheet2!$D$7</f>
        <v>42279</v>
      </c>
      <c r="T27">
        <f>[33]Sheet2!$R$47</f>
        <v>50</v>
      </c>
      <c r="U27" t="str">
        <f>[33]Sheet2!$R$48</f>
        <v>Meandering</v>
      </c>
      <c r="V27" t="str">
        <f>[33]Sheet2!$R$49</f>
        <v>Agriculture</v>
      </c>
    </row>
    <row r="28" spans="1:22" x14ac:dyDescent="0.25">
      <c r="A28">
        <f>[26]Sheet2!$D$5</f>
        <v>447</v>
      </c>
      <c r="B28" s="3">
        <f>[26]Sheet2!$M$3</f>
        <v>1.5</v>
      </c>
      <c r="C28" s="1">
        <f>[26]Sheet2!$M$115</f>
        <v>8.4030098697204565</v>
      </c>
      <c r="D28" s="1">
        <f>[26]Sheet2!$S$56</f>
        <v>0.13</v>
      </c>
      <c r="E28" s="5">
        <f>[26]Sheet2!$K$115</f>
        <v>4.9904567283641918E-3</v>
      </c>
      <c r="F28" s="5">
        <f>[26]Sheet2!$P$115</f>
        <v>4.1934857142857163E-2</v>
      </c>
      <c r="G28" s="2">
        <f>[26]Sheet2!$R$115</f>
        <v>2719.643028</v>
      </c>
      <c r="H28" s="5">
        <f>[26]Sheet2!$S$50</f>
        <v>1.0127050118705934E-2</v>
      </c>
      <c r="I28" s="5">
        <f>[26]Sheet2!$S$54</f>
        <v>4.3128329288696894E-3</v>
      </c>
      <c r="J28">
        <f>[26]Sheet2!$K$6</f>
        <v>17191</v>
      </c>
      <c r="K28" s="1">
        <f>[26]Sheet2!$S$59</f>
        <v>-0.12981180729248787</v>
      </c>
      <c r="L28" s="4">
        <f>[26]Sheet2!$J$5</f>
        <v>32.533999999999999</v>
      </c>
      <c r="M28" s="4">
        <f>[26]Sheet2!$J$4</f>
        <v>-96.524000000000001</v>
      </c>
      <c r="N28" s="7">
        <f>[26]Sheet2!$D$8</f>
        <v>0</v>
      </c>
      <c r="O28" s="7" t="str">
        <f>[26]Sheet2!$H$8</f>
        <v>1</v>
      </c>
      <c r="P28" s="8">
        <f>[26]Sheet2!$D$9</f>
        <v>0</v>
      </c>
      <c r="Q28" s="9" t="str">
        <f>[26]Sheet2!$G$4</f>
        <v>Trinity</v>
      </c>
      <c r="R28" s="9" t="str">
        <f>[26]Sheet2!$G$5</f>
        <v>USA</v>
      </c>
      <c r="S28" s="11">
        <f>[26]Sheet2!$D$7</f>
        <v>42279</v>
      </c>
      <c r="T28">
        <f>[26]Sheet2!$R$47</f>
        <v>30</v>
      </c>
      <c r="U28" t="str">
        <f>[26]Sheet2!$R$48</f>
        <v>Meandering</v>
      </c>
      <c r="V28" t="str">
        <f>[26]Sheet2!$R$49</f>
        <v>Agriculture</v>
      </c>
    </row>
    <row r="29" spans="1:22" x14ac:dyDescent="0.25">
      <c r="A29">
        <f>[20]Sheet2!$D$5</f>
        <v>1094</v>
      </c>
      <c r="B29" s="3">
        <f>[20]Sheet2!$M$3</f>
        <v>1</v>
      </c>
      <c r="C29" s="1">
        <f>[20]Sheet2!$M$115</f>
        <v>2.6371478938308694</v>
      </c>
      <c r="D29" s="1">
        <f>[20]Sheet2!$S$56</f>
        <v>0.22</v>
      </c>
      <c r="E29" s="5">
        <f>[20]Sheet2!$K$115</f>
        <v>1.466312656328162E-2</v>
      </c>
      <c r="F29" s="5">
        <f>[20]Sheet2!$P$115</f>
        <v>3.8668833333333597E-2</v>
      </c>
      <c r="G29" s="2">
        <f>[20]Sheet2!$R$115</f>
        <v>44733.168394</v>
      </c>
      <c r="H29" s="5">
        <f>[20]Sheet2!$S$50</f>
        <v>1.2830197240853646E-2</v>
      </c>
      <c r="I29" s="5">
        <f>[20]Sheet2!$S$54</f>
        <v>7.0112455074909062E-3</v>
      </c>
      <c r="J29">
        <f>[20]Sheet2!$K$6</f>
        <v>269505</v>
      </c>
      <c r="K29" s="1">
        <f>[20]Sheet2!$S$59</f>
        <v>-6.2409933775757453</v>
      </c>
      <c r="L29" s="4">
        <f>[20]Sheet2!$J$5</f>
        <v>-1.8450000000000002</v>
      </c>
      <c r="M29" s="4">
        <f>[20]Sheet2!$J$4</f>
        <v>-67.183999999999997</v>
      </c>
      <c r="N29" s="7">
        <f>[20]Sheet2!$D$8</f>
        <v>22196.396556310065</v>
      </c>
      <c r="O29" s="7" t="str">
        <f>[20]Sheet2!$H$8</f>
        <v>2</v>
      </c>
      <c r="P29" s="8">
        <f>[20]Sheet2!$D$9</f>
        <v>56.203260741352018</v>
      </c>
      <c r="Q29" s="9" t="str">
        <f>[20]Sheet2!$G$4</f>
        <v>Japura</v>
      </c>
      <c r="R29" s="9" t="str">
        <f>[20]Sheet2!$G$5</f>
        <v>Brazil</v>
      </c>
      <c r="S29" s="11">
        <f>[20]Sheet2!$D$7</f>
        <v>42279</v>
      </c>
      <c r="T29">
        <f>[20]Sheet2!$R$47</f>
        <v>2000</v>
      </c>
      <c r="U29" t="str">
        <f>[20]Sheet2!$R$48</f>
        <v>Anastomosed</v>
      </c>
      <c r="V29" t="str">
        <f>[20]Sheet2!$R$49</f>
        <v>Forest</v>
      </c>
    </row>
    <row r="30" spans="1:22" x14ac:dyDescent="0.25">
      <c r="A30">
        <f>[14]Sheet2!$D$5</f>
        <v>1109</v>
      </c>
      <c r="B30" s="3">
        <f>[14]Sheet2!$M$3</f>
        <v>4</v>
      </c>
      <c r="C30" s="1">
        <f>[14]Sheet2!$M$115</f>
        <v>17.377326575366457</v>
      </c>
      <c r="D30" s="1">
        <f>[14]Sheet2!$S$56</f>
        <v>0.64</v>
      </c>
      <c r="E30" s="5">
        <f>[14]Sheet2!$K$115</f>
        <v>1.0196357178589313E-2</v>
      </c>
      <c r="F30" s="5">
        <f>[14]Sheet2!$P$115</f>
        <v>0.1771854285714286</v>
      </c>
      <c r="G30" s="2">
        <f>[14]Sheet2!$R$115</f>
        <v>24254.403908</v>
      </c>
      <c r="H30" s="5">
        <f>[14]Sheet2!$S$50</f>
        <v>2.4498077012790352E-2</v>
      </c>
      <c r="I30" s="5">
        <f>[14]Sheet2!$S$54</f>
        <v>8.3349372317168408E-3</v>
      </c>
      <c r="J30">
        <f>[14]Sheet2!$K$6</f>
        <v>192435</v>
      </c>
      <c r="K30" s="1">
        <f>[14]Sheet2!$S$59</f>
        <v>0.72084739891907779</v>
      </c>
      <c r="L30" s="4">
        <f>[14]Sheet2!$J$5</f>
        <v>-11.744999999999999</v>
      </c>
      <c r="M30" s="4">
        <f>[14]Sheet2!$J$4</f>
        <v>-50.713999999999999</v>
      </c>
      <c r="N30" s="7">
        <f>[14]Sheet2!$D$8</f>
        <v>1381.3297993599845</v>
      </c>
      <c r="O30" s="7" t="str">
        <f>[14]Sheet2!$H$8</f>
        <v>2</v>
      </c>
      <c r="P30" s="8">
        <f>[14]Sheet2!$D$9</f>
        <v>2.3414672515334156</v>
      </c>
      <c r="Q30" s="9" t="str">
        <f>[14]Sheet2!$G$4</f>
        <v>Araguaia River</v>
      </c>
      <c r="R30" s="9" t="str">
        <f>[14]Sheet2!$G$5</f>
        <v>Brazil</v>
      </c>
      <c r="S30" s="11">
        <f>[14]Sheet2!$D$7</f>
        <v>42279</v>
      </c>
      <c r="T30">
        <f>[14]Sheet2!$R$47</f>
        <v>700</v>
      </c>
      <c r="U30" t="str">
        <f>[14]Sheet2!$R$48</f>
        <v>Meandering</v>
      </c>
      <c r="V30" t="str">
        <f>[14]Sheet2!$R$49</f>
        <v>Forest</v>
      </c>
    </row>
    <row r="31" spans="1:22" x14ac:dyDescent="0.25">
      <c r="A31">
        <f>[15]Sheet2!$D$5</f>
        <v>1139</v>
      </c>
      <c r="B31" s="3">
        <f>[15]Sheet2!$M$3</f>
        <v>2</v>
      </c>
      <c r="C31" s="1">
        <f>[15]Sheet2!$M$115</f>
        <v>9.8417271332401999</v>
      </c>
      <c r="D31" s="1">
        <f>[15]Sheet2!$S$56</f>
        <v>0.45</v>
      </c>
      <c r="E31" s="5">
        <f>[15]Sheet2!$K$115</f>
        <v>9.7661695847923741E-3</v>
      </c>
      <c r="F31" s="5">
        <f>[15]Sheet2!$P$115</f>
        <v>9.6115976190476293E-2</v>
      </c>
      <c r="G31" s="2">
        <f>[15]Sheet2!$R$115</f>
        <v>22364.553275999999</v>
      </c>
      <c r="H31" s="5">
        <f>[15]Sheet2!$S$50</f>
        <v>2.2526047838153609E-2</v>
      </c>
      <c r="I31" s="5">
        <f>[15]Sheet2!$S$54</f>
        <v>6.5232945205208311E-3</v>
      </c>
      <c r="J31">
        <f>[15]Sheet2!$K$6</f>
        <v>253840</v>
      </c>
      <c r="K31" s="1">
        <f>[15]Sheet2!$S$59</f>
        <v>0.33024628940240719</v>
      </c>
      <c r="L31" s="4">
        <f>[15]Sheet2!$J$5</f>
        <v>-12.105</v>
      </c>
      <c r="M31" s="4">
        <f>[15]Sheet2!$J$4</f>
        <v>-64.754000000000005</v>
      </c>
      <c r="N31" s="7">
        <f>[15]Sheet2!$D$8</f>
        <v>1652.8840962200338</v>
      </c>
      <c r="O31" s="7" t="str">
        <f>[15]Sheet2!$H$8</f>
        <v>2</v>
      </c>
      <c r="P31" s="8">
        <f>[15]Sheet2!$D$9</f>
        <v>3.5268361371198251</v>
      </c>
      <c r="Q31" s="9" t="str">
        <f>[15]Sheet2!$G$4</f>
        <v>Rio Itenez or Guapore</v>
      </c>
      <c r="R31" s="9" t="str">
        <f>[15]Sheet2!$G$5</f>
        <v>Bolivia</v>
      </c>
      <c r="S31" s="11">
        <f>[15]Sheet2!$D$7</f>
        <v>42279</v>
      </c>
      <c r="T31">
        <f>[15]Sheet2!$R$47</f>
        <v>400</v>
      </c>
      <c r="U31" t="str">
        <f>[15]Sheet2!$R$48</f>
        <v>Meandering</v>
      </c>
      <c r="V31" t="str">
        <f>[15]Sheet2!$R$49</f>
        <v>Forest</v>
      </c>
    </row>
    <row r="32" spans="1:22" x14ac:dyDescent="0.25">
      <c r="A32">
        <f>[21]Sheet2!$D$5</f>
        <v>1936</v>
      </c>
      <c r="B32" s="3">
        <f>[21]Sheet2!$M$3</f>
        <v>3</v>
      </c>
      <c r="C32" s="1">
        <f>[21]Sheet2!$M$115</f>
        <v>8.7720951326749415</v>
      </c>
      <c r="D32" s="1">
        <f>[21]Sheet2!$S$56</f>
        <v>0.71</v>
      </c>
      <c r="E32" s="5">
        <f>[21]Sheet2!$K$115</f>
        <v>2.2439809404702356E-2</v>
      </c>
      <c r="F32" s="5">
        <f>[21]Sheet2!$P$115</f>
        <v>0.19684414285714291</v>
      </c>
      <c r="G32" s="2">
        <f>[21]Sheet2!$R$115</f>
        <v>43281.653809000003</v>
      </c>
      <c r="H32" s="5">
        <f>[21]Sheet2!$S$50</f>
        <v>4.2904236121348201E-2</v>
      </c>
      <c r="I32" s="5">
        <f>[21]Sheet2!$S$54</f>
        <v>1.325274826616815E-2</v>
      </c>
      <c r="J32">
        <f>[21]Sheet2!$K$6</f>
        <v>383449</v>
      </c>
      <c r="K32" s="1">
        <f>[21]Sheet2!$S$59</f>
        <v>0.47800274668615006</v>
      </c>
      <c r="L32" s="4">
        <f>[21]Sheet2!$J$5</f>
        <v>26.323999999999998</v>
      </c>
      <c r="M32" s="4">
        <f>[21]Sheet2!$J$4</f>
        <v>92.025000000000006</v>
      </c>
      <c r="N32" s="7">
        <f>[21]Sheet2!$D$8</f>
        <v>24607.26251321999</v>
      </c>
      <c r="O32" s="7" t="str">
        <f>[21]Sheet2!$H$8</f>
        <v>2</v>
      </c>
      <c r="P32" s="8">
        <f>[21]Sheet2!$D$9</f>
        <v>47.77538992485762</v>
      </c>
      <c r="Q32" s="9" t="str">
        <f>[21]Sheet2!$G$4</f>
        <v>Brahmaputra River</v>
      </c>
      <c r="R32" s="9" t="str">
        <f>[21]Sheet2!$G$5</f>
        <v>India</v>
      </c>
      <c r="S32" s="11">
        <f>[21]Sheet2!$D$7</f>
        <v>42279</v>
      </c>
      <c r="T32">
        <f>[21]Sheet2!$R$47</f>
        <v>5000</v>
      </c>
      <c r="U32" t="str">
        <f>[21]Sheet2!$R$48</f>
        <v>Braided</v>
      </c>
      <c r="V32" t="str">
        <f>[21]Sheet2!$R$49</f>
        <v>Agriculture</v>
      </c>
    </row>
    <row r="33" spans="1:22" x14ac:dyDescent="0.25">
      <c r="A33">
        <f>[16]Sheet2!$D$5</f>
        <v>1937</v>
      </c>
      <c r="B33" s="3">
        <f>[16]Sheet2!$M$3</f>
        <v>3</v>
      </c>
      <c r="C33" s="1">
        <f>[16]Sheet2!$M$115</f>
        <v>8.3232179290421122</v>
      </c>
      <c r="D33" s="1">
        <f>[16]Sheet2!$S$56</f>
        <v>0.73</v>
      </c>
      <c r="E33" s="5">
        <f>[16]Sheet2!$K$115</f>
        <v>2.215846273136567E-2</v>
      </c>
      <c r="F33" s="5">
        <f>[16]Sheet2!$P$115</f>
        <v>0.1844297142857142</v>
      </c>
      <c r="G33" s="2">
        <f>[16]Sheet2!$R$115</f>
        <v>39997.163695999996</v>
      </c>
      <c r="H33" s="5">
        <f>[16]Sheet2!$S$50</f>
        <v>4.245427864510129E-2</v>
      </c>
      <c r="I33" s="5">
        <f>[16]Sheet2!$S$54</f>
        <v>1.3828458298208984E-2</v>
      </c>
      <c r="J33">
        <f>[16]Sheet2!$K$6</f>
        <v>301917</v>
      </c>
      <c r="K33" s="1">
        <f>[16]Sheet2!$S$59</f>
        <v>0.59252168074958655</v>
      </c>
      <c r="L33" s="4">
        <f>[16]Sheet2!$J$5</f>
        <v>27.134</v>
      </c>
      <c r="M33" s="4">
        <f>[16]Sheet2!$J$4</f>
        <v>94.545000000000002</v>
      </c>
      <c r="N33" s="7">
        <f>[16]Sheet2!$D$8</f>
        <v>10963.743027589982</v>
      </c>
      <c r="O33" s="7" t="str">
        <f>[16]Sheet2!$H$8</f>
        <v>2</v>
      </c>
      <c r="P33" s="8">
        <f>[16]Sheet2!$D$9</f>
        <v>28.059390603149684</v>
      </c>
      <c r="Q33" s="9" t="str">
        <f>[16]Sheet2!$G$4</f>
        <v>Brahmaputra River</v>
      </c>
      <c r="R33" s="9" t="str">
        <f>[16]Sheet2!$G$5</f>
        <v>India</v>
      </c>
      <c r="S33" s="11">
        <f>[16]Sheet2!$D$7</f>
        <v>42279</v>
      </c>
      <c r="T33">
        <f>[16]Sheet2!$R$47</f>
        <v>7200</v>
      </c>
      <c r="U33" t="str">
        <f>[16]Sheet2!$R$48</f>
        <v>Braided</v>
      </c>
      <c r="V33" t="str">
        <f>[16]Sheet2!$R$49</f>
        <v>Agriculture</v>
      </c>
    </row>
    <row r="34" spans="1:22" x14ac:dyDescent="0.25">
      <c r="A34">
        <f>[17]Sheet2!$D$5</f>
        <v>1938</v>
      </c>
      <c r="B34" s="3">
        <f>[17]Sheet2!$M$3</f>
        <v>2</v>
      </c>
      <c r="C34" s="1">
        <f>[17]Sheet2!$M$115</f>
        <v>5.0007671788087897</v>
      </c>
      <c r="D34" s="1">
        <f>[17]Sheet2!$S$56</f>
        <v>0.65</v>
      </c>
      <c r="E34" s="5">
        <f>[17]Sheet2!$K$115</f>
        <v>1.6049451725862932E-2</v>
      </c>
      <c r="F34" s="5">
        <f>[17]Sheet2!$P$115</f>
        <v>8.025957142857143E-2</v>
      </c>
      <c r="G34" s="2">
        <f>[17]Sheet2!$R$115</f>
        <v>13207.284240999999</v>
      </c>
      <c r="H34" s="5">
        <f>[17]Sheet2!$S$50</f>
        <v>2.3552306235086092E-2</v>
      </c>
      <c r="I34" s="5">
        <f>[17]Sheet2!$S$54</f>
        <v>1.1140875673804142E-2</v>
      </c>
      <c r="J34">
        <f>[17]Sheet2!$K$6</f>
        <v>39006</v>
      </c>
      <c r="K34" s="1">
        <f>[17]Sheet2!$S$59</f>
        <v>0.16644219759355283</v>
      </c>
      <c r="L34" s="4">
        <f>[17]Sheet2!$J$5</f>
        <v>27.764000000000003</v>
      </c>
      <c r="M34" s="4">
        <f>[17]Sheet2!$J$4</f>
        <v>95.534999999999997</v>
      </c>
      <c r="N34" s="7">
        <f>[17]Sheet2!$D$8</f>
        <v>10414.905898000012</v>
      </c>
      <c r="O34" s="7" t="str">
        <f>[17]Sheet2!$H$8</f>
        <v>3</v>
      </c>
      <c r="P34" s="8">
        <f>[17]Sheet2!$D$9</f>
        <v>155.84760178333357</v>
      </c>
      <c r="Q34" s="9" t="str">
        <f>[17]Sheet2!$G$4</f>
        <v>Brahmaputra River</v>
      </c>
      <c r="R34" s="9" t="str">
        <f>[17]Sheet2!$G$5</f>
        <v>India</v>
      </c>
      <c r="S34" s="11">
        <f>[17]Sheet2!$D$7</f>
        <v>42279</v>
      </c>
      <c r="T34">
        <f>[17]Sheet2!$R$47</f>
        <v>1000</v>
      </c>
      <c r="U34" t="str">
        <f>[17]Sheet2!$R$48</f>
        <v>Braided</v>
      </c>
      <c r="V34" t="str">
        <f>[17]Sheet2!$R$49</f>
        <v>Agriculture</v>
      </c>
    </row>
    <row r="35" spans="1:22" x14ac:dyDescent="0.25">
      <c r="A35">
        <f>[18]Sheet2!$D$5</f>
        <v>2015</v>
      </c>
      <c r="B35" s="3">
        <f>[18]Sheet2!$M$3</f>
        <v>3.5</v>
      </c>
      <c r="C35" s="1">
        <f>[18]Sheet2!$M$115</f>
        <v>13.111170508569868</v>
      </c>
      <c r="D35" s="1">
        <f>[18]Sheet2!$S$56</f>
        <v>0.65</v>
      </c>
      <c r="E35" s="5">
        <f>[18]Sheet2!$K$115</f>
        <v>9.8364542271135429E-3</v>
      </c>
      <c r="F35" s="5">
        <f>[18]Sheet2!$P$115</f>
        <v>0.12896742857142851</v>
      </c>
      <c r="G35" s="2">
        <f>[18]Sheet2!$R$115</f>
        <v>18277.954397000001</v>
      </c>
      <c r="H35" s="5">
        <f>[18]Sheet2!$S$50</f>
        <v>2.5774792348917157E-2</v>
      </c>
      <c r="I35" s="5">
        <f>[18]Sheet2!$S$54</f>
        <v>8.5696426096036806E-3</v>
      </c>
      <c r="J35">
        <f>[18]Sheet2!$K$6</f>
        <v>72642</v>
      </c>
      <c r="K35" s="1">
        <f>[18]Sheet2!$S$59</f>
        <v>0.72671372474472418</v>
      </c>
      <c r="L35" s="4">
        <f>[18]Sheet2!$J$5</f>
        <v>24.884</v>
      </c>
      <c r="M35" s="4">
        <f>[18]Sheet2!$J$4</f>
        <v>84.194999999999993</v>
      </c>
      <c r="N35" s="7">
        <f>[18]Sheet2!$D$8</f>
        <v>373.15481656501652</v>
      </c>
      <c r="O35" s="7" t="str">
        <f>[18]Sheet2!$H$8</f>
        <v>2</v>
      </c>
      <c r="P35" s="8">
        <f>[18]Sheet2!$D$9</f>
        <v>4.8376425582235294</v>
      </c>
      <c r="Q35" s="9" t="str">
        <f>[18]Sheet2!$G$4</f>
        <v>Son River</v>
      </c>
      <c r="R35" s="9" t="str">
        <f>[18]Sheet2!$G$5</f>
        <v>India</v>
      </c>
      <c r="S35" s="11">
        <f>[18]Sheet2!$D$7</f>
        <v>42278</v>
      </c>
      <c r="T35">
        <f>[18]Sheet2!$R$47</f>
        <v>500</v>
      </c>
      <c r="U35" t="str">
        <f>[18]Sheet2!$R$48</f>
        <v>Braided</v>
      </c>
      <c r="V35" t="str">
        <f>[18]Sheet2!$R$49</f>
        <v>Agriculture</v>
      </c>
    </row>
    <row r="36" spans="1:22" x14ac:dyDescent="0.25">
      <c r="A36">
        <f>[19]Sheet2!$D$5</f>
        <v>2016</v>
      </c>
      <c r="B36" s="3">
        <f>[19]Sheet2!$M$3</f>
        <v>3</v>
      </c>
      <c r="C36" s="1">
        <f>[19]Sheet2!$M$115</f>
        <v>15.110259933441192</v>
      </c>
      <c r="D36" s="1">
        <f>[19]Sheet2!$S$56</f>
        <v>0.43</v>
      </c>
      <c r="E36" s="5">
        <f>[19]Sheet2!$K$115</f>
        <v>1.0757050775387708E-2</v>
      </c>
      <c r="F36" s="5">
        <f>[19]Sheet2!$P$115</f>
        <v>0.16254183333333339</v>
      </c>
      <c r="G36" s="2">
        <f>[19]Sheet2!$R$115</f>
        <v>3793.2657020000001</v>
      </c>
      <c r="H36" s="5">
        <f>[19]Sheet2!$S$50</f>
        <v>3.0722333850627222E-2</v>
      </c>
      <c r="I36" s="5">
        <f>[19]Sheet2!$S$54</f>
        <v>7.8704460344821148E-3</v>
      </c>
      <c r="J36">
        <f>[19]Sheet2!$K$6</f>
        <v>18066</v>
      </c>
      <c r="K36" s="1">
        <f>[19]Sheet2!$S$59</f>
        <v>0.39723836434534565</v>
      </c>
      <c r="L36" s="4">
        <f>[19]Sheet2!$J$5</f>
        <v>23.533999999999999</v>
      </c>
      <c r="M36" s="4">
        <f>[19]Sheet2!$J$4</f>
        <v>88.335000000000008</v>
      </c>
      <c r="N36" s="7">
        <f>[19]Sheet2!$D$8</f>
        <v>391.98431443000118</v>
      </c>
      <c r="O36" s="7" t="str">
        <f>[19]Sheet2!$H$8</f>
        <v>2</v>
      </c>
      <c r="P36" s="8">
        <f>[19]Sheet2!$D$9</f>
        <v>15.082928845742641</v>
      </c>
      <c r="Q36" s="9" t="str">
        <f>[19]Sheet2!$G$4</f>
        <v>Hooghly River</v>
      </c>
      <c r="R36" s="9" t="str">
        <f>[19]Sheet2!$G$5</f>
        <v>India</v>
      </c>
      <c r="S36" s="11">
        <f>[19]Sheet2!$D$7</f>
        <v>42279</v>
      </c>
      <c r="T36">
        <f>[19]Sheet2!$R$47</f>
        <v>500</v>
      </c>
      <c r="U36" t="str">
        <f>[19]Sheet2!$R$48</f>
        <v>Meandering</v>
      </c>
      <c r="V36" t="str">
        <f>[19]Sheet2!$R$49</f>
        <v>Agriculture</v>
      </c>
    </row>
    <row r="37" spans="1:22" x14ac:dyDescent="0.25">
      <c r="A37">
        <f>[31]Sheet2!$D$5</f>
        <v>2077</v>
      </c>
      <c r="B37" s="3">
        <f>[31]Sheet2!$M$3</f>
        <v>1</v>
      </c>
      <c r="C37" s="1">
        <f>[31]Sheet2!$M$115</f>
        <v>5.7563781141924784</v>
      </c>
      <c r="D37" s="1">
        <f>[31]Sheet2!$S$56</f>
        <v>0.08</v>
      </c>
      <c r="E37" s="5">
        <f>[31]Sheet2!$K$115</f>
        <v>1.1446135817908936E-2</v>
      </c>
      <c r="F37" s="5">
        <f>[31]Sheet2!$P$115</f>
        <v>6.5888285714285622E-2</v>
      </c>
      <c r="G37" s="2">
        <f>[31]Sheet2!$R$115</f>
        <v>15379.776792000001</v>
      </c>
      <c r="H37" s="5">
        <f>[31]Sheet2!$S$50</f>
        <v>1.6889418511828607E-2</v>
      </c>
      <c r="I37" s="5">
        <f>[31]Sheet2!$S$54</f>
        <v>6.4605302268392504E-3</v>
      </c>
      <c r="J37">
        <f>[31]Sheet2!$K$6</f>
        <v>543216</v>
      </c>
      <c r="K37" s="1">
        <f>[31]Sheet2!$S$59</f>
        <v>-2.3892174988844936</v>
      </c>
      <c r="L37" s="4">
        <f>[31]Sheet2!$J$5</f>
        <v>35.504000000000005</v>
      </c>
      <c r="M37" s="4">
        <f>[31]Sheet2!$J$4</f>
        <v>110.565</v>
      </c>
      <c r="N37" s="7">
        <f>[31]Sheet2!$D$8</f>
        <v>627.3196603250035</v>
      </c>
      <c r="O37" s="7" t="str">
        <f>[31]Sheet2!$H$8</f>
        <v>1</v>
      </c>
      <c r="P37" s="8">
        <f>[31]Sheet2!$D$9</f>
        <v>0.48587144049427189</v>
      </c>
      <c r="Q37" s="9" t="str">
        <f>[31]Sheet2!$G$4</f>
        <v>Yellow (Huang He)</v>
      </c>
      <c r="R37" s="9" t="str">
        <f>[31]Sheet2!$G$5</f>
        <v>China</v>
      </c>
      <c r="S37" s="11">
        <f>[31]Sheet2!$D$7</f>
        <v>42279</v>
      </c>
      <c r="T37">
        <f>[31]Sheet2!$R$47</f>
        <v>3000</v>
      </c>
      <c r="U37" t="str">
        <f>[31]Sheet2!$R$48</f>
        <v>Braided</v>
      </c>
      <c r="V37" t="str">
        <f>[31]Sheet2!$R$49</f>
        <v>Agriculture</v>
      </c>
    </row>
    <row r="38" spans="1:22" x14ac:dyDescent="0.25">
      <c r="A38">
        <f>[32]Sheet2!$D$5</f>
        <v>2089</v>
      </c>
      <c r="B38" s="3">
        <f>[32]Sheet2!$M$3</f>
        <v>1.5</v>
      </c>
      <c r="C38" s="1">
        <f>[32]Sheet2!$M$115</f>
        <v>5.7858420829717865</v>
      </c>
      <c r="D38" s="1">
        <f>[32]Sheet2!$S$56</f>
        <v>0.56999999999999995</v>
      </c>
      <c r="E38" s="5">
        <f>[32]Sheet2!$K$115</f>
        <v>1.0384634817408691E-2</v>
      </c>
      <c r="F38" s="5">
        <f>[32]Sheet2!$P$115</f>
        <v>6.0083857142857244E-2</v>
      </c>
      <c r="G38" s="2">
        <f>[32]Sheet2!$R$115</f>
        <v>2413.3883649999998</v>
      </c>
      <c r="H38" s="5">
        <f>[32]Sheet2!$S$50</f>
        <v>1.6621775378653933E-2</v>
      </c>
      <c r="I38" s="5">
        <f>[32]Sheet2!$S$54</f>
        <v>6.6882701878534061E-3</v>
      </c>
      <c r="J38">
        <f>[32]Sheet2!$K$6</f>
        <v>15350</v>
      </c>
      <c r="K38" s="1">
        <f>[32]Sheet2!$S$59</f>
        <v>0.37752590338680458</v>
      </c>
      <c r="L38" s="4">
        <f>[32]Sheet2!$J$5</f>
        <v>28.484000000000002</v>
      </c>
      <c r="M38" s="4">
        <f>[32]Sheet2!$J$4</f>
        <v>116.77500000000001</v>
      </c>
      <c r="N38" s="7">
        <f>[32]Sheet2!$D$8</f>
        <v>0</v>
      </c>
      <c r="O38" s="7" t="str">
        <f>[32]Sheet2!$H$8</f>
        <v>2</v>
      </c>
      <c r="P38" s="8">
        <f>[32]Sheet2!$D$9</f>
        <v>0</v>
      </c>
      <c r="Q38" s="9" t="str">
        <f>[32]Sheet2!$G$4</f>
        <v>Xinjiang</v>
      </c>
      <c r="R38" s="9" t="str">
        <f>[32]Sheet2!$G$5</f>
        <v>China</v>
      </c>
      <c r="S38" s="11">
        <f>[32]Sheet2!$D$7</f>
        <v>42279</v>
      </c>
      <c r="T38">
        <f>[32]Sheet2!$R$47</f>
        <v>500</v>
      </c>
      <c r="U38" t="str">
        <f>[32]Sheet2!$R$48</f>
        <v>Meandering</v>
      </c>
      <c r="V38" t="str">
        <f>[32]Sheet2!$R$49</f>
        <v>Agriculture</v>
      </c>
    </row>
    <row r="39" spans="1:22" x14ac:dyDescent="0.25">
      <c r="A39">
        <f>[27]Sheet2!$D$5</f>
        <v>100128</v>
      </c>
      <c r="B39" s="3">
        <f>[27]Sheet2!$M$3</f>
        <v>1.5</v>
      </c>
      <c r="C39" s="1">
        <f>[27]Sheet2!$M$115</f>
        <v>7.2942541041711477</v>
      </c>
      <c r="D39" s="1">
        <f>[27]Sheet2!$S$56</f>
        <v>0.37</v>
      </c>
      <c r="E39" s="5">
        <f>[27]Sheet2!$K$115</f>
        <v>4.4500780390195225E-3</v>
      </c>
      <c r="F39" s="5">
        <f>[27]Sheet2!$P$115</f>
        <v>3.2460000000000044E-2</v>
      </c>
      <c r="G39" s="2">
        <f>[27]Sheet2!$R$115</f>
        <v>3491.065611</v>
      </c>
      <c r="H39" s="5">
        <f>[27]Sheet2!$S$50</f>
        <v>7.224011182363297E-3</v>
      </c>
      <c r="I39" s="5">
        <f>[27]Sheet2!$S$54</f>
        <v>5.340768809426244E-3</v>
      </c>
      <c r="J39">
        <f>[27]Sheet2!$K$6</f>
        <v>99573</v>
      </c>
      <c r="K39" s="1">
        <f>[27]Sheet2!$S$59</f>
        <v>0.11601258206103182</v>
      </c>
      <c r="L39" s="4">
        <f>[27]Sheet2!$J$5</f>
        <v>-21.284999999999997</v>
      </c>
      <c r="M39" s="4">
        <f>[27]Sheet2!$J$4</f>
        <v>-63.494</v>
      </c>
      <c r="N39" s="7">
        <f>[27]Sheet2!$D$8</f>
        <v>0</v>
      </c>
      <c r="O39" s="7" t="str">
        <f>[27]Sheet2!$H$8</f>
        <v>2</v>
      </c>
      <c r="P39" s="8">
        <f>[27]Sheet2!$D$9</f>
        <v>0.7303438624178169</v>
      </c>
      <c r="Q39" s="9" t="str">
        <f>[27]Sheet2!$G$4</f>
        <v>Rio Pilcomayo</v>
      </c>
      <c r="R39" s="9" t="str">
        <f>[27]Sheet2!$G$5</f>
        <v>Bolivia</v>
      </c>
      <c r="S39" s="11">
        <f>[27]Sheet2!$D$7</f>
        <v>42278</v>
      </c>
      <c r="T39">
        <f>[27]Sheet2!$R$47</f>
        <v>300</v>
      </c>
      <c r="U39" t="str">
        <f>[27]Sheet2!$R$48</f>
        <v>Shrubland</v>
      </c>
      <c r="V39" t="str">
        <f>[27]Sheet2!$R$49</f>
        <v>Agriculture</v>
      </c>
    </row>
    <row r="40" spans="1:22" x14ac:dyDescent="0.25">
      <c r="A40">
        <f>[28]Sheet2!$D$5</f>
        <v>100129</v>
      </c>
      <c r="B40" s="3">
        <f>[28]Sheet2!$M$3</f>
        <v>2.5</v>
      </c>
      <c r="C40" s="1">
        <f>[28]Sheet2!$M$115</f>
        <v>7.7228556519953209</v>
      </c>
      <c r="D40" s="1">
        <f>[28]Sheet2!$S$56</f>
        <v>0.62</v>
      </c>
      <c r="E40" s="5">
        <f>[28]Sheet2!$K$115</f>
        <v>9.1541268134067173E-3</v>
      </c>
      <c r="F40" s="5">
        <f>[28]Sheet2!$P$115</f>
        <v>7.0695999999999981E-2</v>
      </c>
      <c r="G40" s="2">
        <f>[28]Sheet2!$R$115</f>
        <v>10997.110871000001</v>
      </c>
      <c r="H40" s="5">
        <f>[28]Sheet2!$S$50</f>
        <v>1.8859567300822881E-2</v>
      </c>
      <c r="I40" s="5">
        <f>[28]Sheet2!$S$54</f>
        <v>5.8431925669161526E-3</v>
      </c>
      <c r="J40">
        <f>[28]Sheet2!$K$6</f>
        <v>109310</v>
      </c>
      <c r="K40" s="1">
        <f>[28]Sheet2!$S$59</f>
        <v>0.60550962524580143</v>
      </c>
      <c r="L40" s="4">
        <f>[28]Sheet2!$J$5</f>
        <v>7.8739999999999997</v>
      </c>
      <c r="M40" s="4">
        <f>[28]Sheet2!$J$4</f>
        <v>-67.454000000000008</v>
      </c>
      <c r="N40" s="7">
        <f>[28]Sheet2!$D$8</f>
        <v>3239.2948837124859</v>
      </c>
      <c r="O40" s="7" t="str">
        <f>[28]Sheet2!$H$8</f>
        <v>1</v>
      </c>
      <c r="P40" s="8">
        <f>[28]Sheet2!$D$9</f>
        <v>18.84249843207375</v>
      </c>
      <c r="Q40" s="9" t="str">
        <f>[28]Sheet2!$G$4</f>
        <v>Rio Apure</v>
      </c>
      <c r="R40" s="9" t="str">
        <f>[28]Sheet2!$G$5</f>
        <v>Venezuela</v>
      </c>
      <c r="S40" s="11">
        <f>[28]Sheet2!$D$7</f>
        <v>42279</v>
      </c>
      <c r="T40">
        <f>[28]Sheet2!$R$47</f>
        <v>400</v>
      </c>
      <c r="U40" t="str">
        <f>[28]Sheet2!$R$48</f>
        <v>Straight</v>
      </c>
      <c r="V40" t="str">
        <f>[28]Sheet2!$R$49</f>
        <v>Agriculture</v>
      </c>
    </row>
    <row r="41" spans="1:22" x14ac:dyDescent="0.25">
      <c r="D41" s="1"/>
      <c r="G41" s="2"/>
      <c r="N41" s="7"/>
      <c r="O41" s="7"/>
      <c r="P41" s="8"/>
      <c r="Q41" s="9"/>
      <c r="R41" s="9"/>
      <c r="S41" s="11"/>
    </row>
  </sheetData>
  <sortState ref="A2:V40">
    <sortCondition ref="A2:A4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Brakenridge</dc:creator>
  <cp:lastModifiedBy>Bob Brakenridge</cp:lastModifiedBy>
  <dcterms:created xsi:type="dcterms:W3CDTF">2015-05-12T22:52:03Z</dcterms:created>
  <dcterms:modified xsi:type="dcterms:W3CDTF">2015-10-02T20:58:52Z</dcterms:modified>
</cp:coreProperties>
</file>